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trlProps/ctrlProp2.xml" ContentType="application/vnd.ms-excel.controlproperties+xml"/>
  <Override PartName="/docProps/app.xml" ContentType="application/vnd.openxmlformats-officedocument.extended-properties+xml"/>
  <Override PartName="/xl/ctrlProps/ctrlProp1.xml" ContentType="application/vnd.ms-excel.controlproperties+xml"/>
  <Override PartName="/xl/calcChain.xml" ContentType="application/vnd.openxmlformats-officedocument.spreadsheetml.calcChain+xml"/>
  <Override PartName="/xl/ctrlProps/ctrlProp9.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t.gr.ch\kt\awt_daten\05 - Statistik\1.Daten\09 BAU- UND WOHNUNGSWESEN\Gebäude und Wohnungsstatistik\GWS 2023\"/>
    </mc:Choice>
  </mc:AlternateContent>
  <workbookProtection lockStructure="1"/>
  <bookViews>
    <workbookView xWindow="14505" yWindow="-15" windowWidth="14310" windowHeight="14700"/>
  </bookViews>
  <sheets>
    <sheet name="Zimmerzahl und Wohnfläche" sheetId="5" r:id="rId1"/>
    <sheet name="Zimmerzahl und Bauperiode" sheetId="20" r:id="rId2"/>
    <sheet name="Gebäudekategorie" sheetId="21" r:id="rId3"/>
    <sheet name="Uebersetzungen" sheetId="6" state="hidden" r:id="rId4"/>
  </sheets>
  <calcPr calcId="162913" concurrentCalc="0"/>
</workbook>
</file>

<file path=xl/calcChain.xml><?xml version="1.0" encoding="utf-8"?>
<calcChain xmlns="http://schemas.openxmlformats.org/spreadsheetml/2006/main">
  <c r="G14" i="21" l="1"/>
  <c r="F14" i="21"/>
  <c r="A9" i="21"/>
  <c r="A10" i="21"/>
  <c r="E15" i="21"/>
  <c r="D15" i="21"/>
  <c r="C15" i="21"/>
  <c r="C14" i="21"/>
  <c r="A9" i="20"/>
  <c r="A10" i="20"/>
  <c r="J15" i="20"/>
  <c r="L15" i="20"/>
  <c r="K15" i="20"/>
  <c r="I15" i="20"/>
  <c r="I14" i="20"/>
  <c r="A147" i="21"/>
  <c r="A146" i="21"/>
  <c r="A144" i="21"/>
  <c r="A142" i="21"/>
  <c r="A141" i="21"/>
  <c r="A140" i="21"/>
  <c r="A139" i="21"/>
  <c r="A138" i="21"/>
  <c r="A137" i="21"/>
  <c r="A136" i="21"/>
  <c r="A135" i="21"/>
  <c r="A134" i="21"/>
  <c r="A133" i="21"/>
  <c r="A132" i="21"/>
  <c r="A131" i="21"/>
  <c r="A110" i="21"/>
  <c r="A94" i="21"/>
  <c r="A82" i="21"/>
  <c r="A77" i="21"/>
  <c r="A64" i="21"/>
  <c r="A51" i="21"/>
  <c r="A42" i="21"/>
  <c r="A34" i="21"/>
  <c r="A28" i="21"/>
  <c r="A25" i="21"/>
  <c r="A18" i="21"/>
  <c r="A17" i="21"/>
  <c r="B14" i="21"/>
  <c r="B13" i="21"/>
  <c r="A7" i="21"/>
  <c r="A147" i="20"/>
  <c r="A146" i="20"/>
  <c r="A144" i="20"/>
  <c r="A142" i="20"/>
  <c r="A141" i="20"/>
  <c r="A140" i="20"/>
  <c r="A139" i="20"/>
  <c r="A138" i="20"/>
  <c r="A137" i="20"/>
  <c r="A136" i="20"/>
  <c r="A135" i="20"/>
  <c r="A134" i="20"/>
  <c r="A133" i="20"/>
  <c r="A132" i="20"/>
  <c r="A131" i="20"/>
  <c r="A110" i="20"/>
  <c r="A94" i="20"/>
  <c r="A82" i="20"/>
  <c r="A77" i="20"/>
  <c r="A64" i="20"/>
  <c r="A51" i="20"/>
  <c r="A42" i="20"/>
  <c r="A34" i="20"/>
  <c r="A28" i="20"/>
  <c r="A25" i="20"/>
  <c r="A18" i="20"/>
  <c r="A17" i="20"/>
  <c r="H15" i="20"/>
  <c r="G15" i="20"/>
  <c r="F15" i="20"/>
  <c r="E15" i="20"/>
  <c r="D15" i="20"/>
  <c r="C15" i="20"/>
  <c r="C14" i="20"/>
  <c r="B14" i="20"/>
  <c r="B13" i="20"/>
  <c r="A7" i="20"/>
  <c r="O15" i="5"/>
  <c r="N15" i="5"/>
  <c r="M15" i="5"/>
  <c r="L15" i="5"/>
  <c r="K15" i="5"/>
  <c r="J15" i="5"/>
  <c r="I15" i="5"/>
  <c r="I14" i="5"/>
  <c r="B13" i="5"/>
  <c r="A144" i="5"/>
  <c r="H15" i="5"/>
  <c r="G15" i="5"/>
  <c r="F15" i="5"/>
  <c r="E15" i="5"/>
  <c r="D15" i="5"/>
  <c r="C15" i="5"/>
  <c r="C14" i="5"/>
  <c r="B14" i="5"/>
  <c r="A110" i="5"/>
  <c r="A94" i="5"/>
  <c r="A82" i="5"/>
  <c r="A77" i="5"/>
  <c r="A64" i="5"/>
  <c r="A51" i="5"/>
  <c r="A42" i="5"/>
  <c r="A34" i="5"/>
  <c r="A28" i="5"/>
  <c r="A25" i="5"/>
  <c r="A18" i="5"/>
  <c r="A17" i="5"/>
  <c r="A147" i="5"/>
  <c r="A146" i="5"/>
  <c r="A142" i="5"/>
  <c r="A141" i="5"/>
  <c r="A140" i="5"/>
  <c r="A139" i="5"/>
  <c r="A138" i="5"/>
  <c r="A137" i="5"/>
  <c r="A136" i="5"/>
  <c r="A135" i="5"/>
  <c r="A134" i="5"/>
  <c r="A133" i="5"/>
  <c r="A132" i="5"/>
  <c r="A131" i="5"/>
  <c r="A9" i="5"/>
  <c r="A10" i="5"/>
  <c r="A7" i="5"/>
</calcChain>
</file>

<file path=xl/sharedStrings.xml><?xml version="1.0" encoding="utf-8"?>
<sst xmlns="http://schemas.openxmlformats.org/spreadsheetml/2006/main" count="518" uniqueCount="283">
  <si>
    <t>Total</t>
  </si>
  <si>
    <t>Vaz/Obervaz</t>
  </si>
  <si>
    <t>Lantsch/Lenz</t>
  </si>
  <si>
    <t>Albula/Alvra</t>
  </si>
  <si>
    <t>Brusio</t>
  </si>
  <si>
    <t>Poschiavo</t>
  </si>
  <si>
    <t>Falera</t>
  </si>
  <si>
    <t>Laax</t>
  </si>
  <si>
    <t>Sagogn</t>
  </si>
  <si>
    <t>Schluein</t>
  </si>
  <si>
    <t>Vals</t>
  </si>
  <si>
    <t>Lumnezia</t>
  </si>
  <si>
    <t>Ilanz/Glion</t>
  </si>
  <si>
    <t>Fürstenau</t>
  </si>
  <si>
    <t>Rothenbrunnen</t>
  </si>
  <si>
    <t>Scharans</t>
  </si>
  <si>
    <t>Sils im Domleschg</t>
  </si>
  <si>
    <t>Cazis</t>
  </si>
  <si>
    <t>Flerden</t>
  </si>
  <si>
    <t>Masein</t>
  </si>
  <si>
    <t>Thusis</t>
  </si>
  <si>
    <t>Tschappina</t>
  </si>
  <si>
    <t>Urmein</t>
  </si>
  <si>
    <t>Safiental</t>
  </si>
  <si>
    <t>Domleschg</t>
  </si>
  <si>
    <t>Avers</t>
  </si>
  <si>
    <t>Sufers</t>
  </si>
  <si>
    <t>Andeer</t>
  </si>
  <si>
    <t>Rongellen</t>
  </si>
  <si>
    <t>Zillis-Reischen</t>
  </si>
  <si>
    <t>Ferrera</t>
  </si>
  <si>
    <t>Bonaduz</t>
  </si>
  <si>
    <t>Domat/Ems</t>
  </si>
  <si>
    <t>Rhäzüns</t>
  </si>
  <si>
    <t>Felsberg</t>
  </si>
  <si>
    <t>Flims</t>
  </si>
  <si>
    <t>Tamins</t>
  </si>
  <si>
    <t>Trin</t>
  </si>
  <si>
    <t>Zernez</t>
  </si>
  <si>
    <t>Samnaun</t>
  </si>
  <si>
    <t>Scuol</t>
  </si>
  <si>
    <t>Valsot</t>
  </si>
  <si>
    <t>Bever</t>
  </si>
  <si>
    <t>Celerina/Schlarigna</t>
  </si>
  <si>
    <t>Madulain</t>
  </si>
  <si>
    <t>Pontresina</t>
  </si>
  <si>
    <t>Samedan</t>
  </si>
  <si>
    <t>S-chanf</t>
  </si>
  <si>
    <t>Silvaplana</t>
  </si>
  <si>
    <t>Zuoz</t>
  </si>
  <si>
    <t>Buseno</t>
  </si>
  <si>
    <t>Castaneda</t>
  </si>
  <si>
    <t>Rossa</t>
  </si>
  <si>
    <t>Santa Maria in Calanca</t>
  </si>
  <si>
    <t>Lostallo</t>
  </si>
  <si>
    <t>Mesocco</t>
  </si>
  <si>
    <t>Soazza</t>
  </si>
  <si>
    <t>Cama</t>
  </si>
  <si>
    <t>Grono</t>
  </si>
  <si>
    <t>San Vittore</t>
  </si>
  <si>
    <t>Val Müstair</t>
  </si>
  <si>
    <t>Davos</t>
  </si>
  <si>
    <t>Fideris</t>
  </si>
  <si>
    <t>Furna</t>
  </si>
  <si>
    <t>Jenaz</t>
  </si>
  <si>
    <t>Küblis</t>
  </si>
  <si>
    <t>Luzein</t>
  </si>
  <si>
    <t>Chur</t>
  </si>
  <si>
    <t>Churwalden</t>
  </si>
  <si>
    <t>Arosa</t>
  </si>
  <si>
    <t>Tschiertschen-Praden</t>
  </si>
  <si>
    <t>Trimmis</t>
  </si>
  <si>
    <t>Untervaz</t>
  </si>
  <si>
    <t>Zizers</t>
  </si>
  <si>
    <t>Fläsch</t>
  </si>
  <si>
    <t>Jenins</t>
  </si>
  <si>
    <t>Maienfeld</t>
  </si>
  <si>
    <t>Malans</t>
  </si>
  <si>
    <t>Landquart</t>
  </si>
  <si>
    <t>Grüsch</t>
  </si>
  <si>
    <t>Schiers</t>
  </si>
  <si>
    <t>Seewis im Prättigau</t>
  </si>
  <si>
    <t>Breil/Brigels</t>
  </si>
  <si>
    <t>Disentis/Mustér</t>
  </si>
  <si>
    <t>Medel (Lucmagn)</t>
  </si>
  <si>
    <t>Sumvitg</t>
  </si>
  <si>
    <t>Tujetsch</t>
  </si>
  <si>
    <t>Trun</t>
  </si>
  <si>
    <t>GRAUBÜNDEN</t>
  </si>
  <si>
    <t>Surses</t>
  </si>
  <si>
    <t>Conters im Prättigau</t>
  </si>
  <si>
    <t>Obersaxen Mundaun</t>
  </si>
  <si>
    <t>Bergün Filisur</t>
  </si>
  <si>
    <t>Rheinwald</t>
  </si>
  <si>
    <t>La Punt Chamues-ch</t>
  </si>
  <si>
    <t>Schmitten (GR)</t>
  </si>
  <si>
    <t>St. Moritz</t>
  </si>
  <si>
    <t>Sils im Engadin/Segl</t>
  </si>
  <si>
    <t>Bregaglia</t>
  </si>
  <si>
    <t>Roveredo (GR)</t>
  </si>
  <si>
    <t>Calanca</t>
  </si>
  <si>
    <t>Klosters</t>
  </si>
  <si>
    <t>Muntogna da Schons</t>
  </si>
  <si>
    <t>Tabelle</t>
  </si>
  <si>
    <t>Code</t>
  </si>
  <si>
    <t>DE</t>
  </si>
  <si>
    <t>RM</t>
  </si>
  <si>
    <t>IT</t>
  </si>
  <si>
    <t>Sprache</t>
  </si>
  <si>
    <t>&lt;Fachbereich&gt;</t>
  </si>
  <si>
    <t>Daten &amp; Statistik</t>
  </si>
  <si>
    <t>Datas &amp; Statistica</t>
  </si>
  <si>
    <t>Dati &amp; Statistica</t>
  </si>
  <si>
    <t>T1</t>
  </si>
  <si>
    <t>&lt;Titel&gt;</t>
  </si>
  <si>
    <t>&lt;UTitel&gt;</t>
  </si>
  <si>
    <t>T1-2</t>
  </si>
  <si>
    <t>&lt;SpaltenTitel_1&gt;</t>
  </si>
  <si>
    <t>&lt;SpaltenTitel_2&gt;</t>
  </si>
  <si>
    <t>&lt;SpaltenTitel_3&gt;</t>
  </si>
  <si>
    <t>&lt;SpaltenTitel_4&gt;</t>
  </si>
  <si>
    <t>&lt;Zeilentitel_1&gt;</t>
  </si>
  <si>
    <t>GRISCHUN</t>
  </si>
  <si>
    <t>GRIGIONI</t>
  </si>
  <si>
    <t>&lt;Zeilentitel_2&gt;</t>
  </si>
  <si>
    <t>Region Albula</t>
  </si>
  <si>
    <t>Regiun Alvra</t>
  </si>
  <si>
    <t>Regione Albula</t>
  </si>
  <si>
    <t>&lt;Zeilentitel_3&gt;</t>
  </si>
  <si>
    <t>Region Bernina</t>
  </si>
  <si>
    <t>Regiun Bernina</t>
  </si>
  <si>
    <t>Regione Bernina</t>
  </si>
  <si>
    <t>&lt;Zeilentitel_4&gt;</t>
  </si>
  <si>
    <t>Region Engiadina Bassa/Val Müstair</t>
  </si>
  <si>
    <t>Regiun Engiadina Bassa/Val Müstair</t>
  </si>
  <si>
    <t>Regione Engiadina Bassa/Val Müstair</t>
  </si>
  <si>
    <t>&lt;Zeilentitel_5&gt;</t>
  </si>
  <si>
    <t>Region Imboden</t>
  </si>
  <si>
    <t>Regiun Plaun</t>
  </si>
  <si>
    <t>Regione Imboden</t>
  </si>
  <si>
    <t>&lt;Zeilentitel_6&gt;</t>
  </si>
  <si>
    <t>Region Landquart</t>
  </si>
  <si>
    <t>Regiun Landquart</t>
  </si>
  <si>
    <t>Regione Landquart</t>
  </si>
  <si>
    <t>&lt;Zeilentitel_7&gt;</t>
  </si>
  <si>
    <t>Region Maloja</t>
  </si>
  <si>
    <t>Regiun Malögia</t>
  </si>
  <si>
    <t>Regione Maloja</t>
  </si>
  <si>
    <t>&lt;Zeilentitel_8&gt;</t>
  </si>
  <si>
    <t>Region Moesa</t>
  </si>
  <si>
    <t>Regiun Moesa</t>
  </si>
  <si>
    <t>Regione Moesa</t>
  </si>
  <si>
    <t>&lt;Zeilentitel_9&gt;</t>
  </si>
  <si>
    <t>Region Plessur</t>
  </si>
  <si>
    <t>Regiun Plessur</t>
  </si>
  <si>
    <t>Regione Plessur</t>
  </si>
  <si>
    <t>&lt;Zeilentitel_10&gt;</t>
  </si>
  <si>
    <t>Region Prättigau/Davos</t>
  </si>
  <si>
    <t>Regiun Partenz/Tavau</t>
  </si>
  <si>
    <t>Regione Prättigau/Davos</t>
  </si>
  <si>
    <t>&lt;Zeilentitel_11&gt;</t>
  </si>
  <si>
    <t>Region Surselva</t>
  </si>
  <si>
    <t>Regiun Surselva</t>
  </si>
  <si>
    <t>Regione Surselva</t>
  </si>
  <si>
    <t>&lt;Zeilentitel_12&gt;</t>
  </si>
  <si>
    <t>Region Viamala</t>
  </si>
  <si>
    <t>Regiun Viamala</t>
  </si>
  <si>
    <t>Regione Viamala</t>
  </si>
  <si>
    <t>&lt;Quelle_1&gt;</t>
  </si>
  <si>
    <t>&lt;Aktualisierung&gt;</t>
  </si>
  <si>
    <t>Totale</t>
  </si>
  <si>
    <t>&lt;SpaltenTitel_2.1&gt;</t>
  </si>
  <si>
    <t>&lt;SpaltenTitel_2.2&gt;</t>
  </si>
  <si>
    <t>&lt;SpaltenTitel_2.3&gt;</t>
  </si>
  <si>
    <t>&lt;SpaltenTitel_2.4&gt;</t>
  </si>
  <si>
    <t>&lt;SpaltenTitel_2.5&gt;</t>
  </si>
  <si>
    <t>&lt;SpaltenTitel_2.6&gt;</t>
  </si>
  <si>
    <t>&lt;Legende_1&gt;</t>
  </si>
  <si>
    <t>&lt;Legende_2&gt;</t>
  </si>
  <si>
    <t>T2</t>
  </si>
  <si>
    <t>&lt;T2Titel&gt;</t>
  </si>
  <si>
    <t>&lt;T2UTitel&gt;</t>
  </si>
  <si>
    <t>&lt;T2SpaltenTitel_3&gt;</t>
  </si>
  <si>
    <t>&lt;SpaltenTitel_0&gt;</t>
  </si>
  <si>
    <t>Wohnungen</t>
  </si>
  <si>
    <t>Wohnungen mit ... Zimmer(n)</t>
  </si>
  <si>
    <t>Fläche (in m2)</t>
  </si>
  <si>
    <t>&lt;SpaltenTitel_3.1&gt;</t>
  </si>
  <si>
    <t>&lt;SpaltenTitel_3.2&gt;</t>
  </si>
  <si>
    <t>&lt;SpaltenTitel_3.3&gt;</t>
  </si>
  <si>
    <t>&lt;SpaltenTitel_3.4&gt;</t>
  </si>
  <si>
    <t>&lt;SpaltenTitel_3.5&gt;</t>
  </si>
  <si>
    <t>&lt;SpaltenTitel_3.6&gt;</t>
  </si>
  <si>
    <t>&lt; 40</t>
  </si>
  <si>
    <t>40-59</t>
  </si>
  <si>
    <t>60-79</t>
  </si>
  <si>
    <t>80-99</t>
  </si>
  <si>
    <t>100-119</t>
  </si>
  <si>
    <t>120-159</t>
  </si>
  <si>
    <t>160+</t>
  </si>
  <si>
    <t>&lt;SpaltenTitel_3.7&gt;</t>
  </si>
  <si>
    <t>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t>
  </si>
  <si>
    <t>Abitaziuns cun … stanza(s)</t>
  </si>
  <si>
    <t>Abitazioni con … locale(i)</t>
  </si>
  <si>
    <t>Surfatscha da l'abitaziun (en m2)</t>
  </si>
  <si>
    <t>Superficie dell'abitazione (in m2)</t>
  </si>
  <si>
    <t>1 Zimmer</t>
  </si>
  <si>
    <t>2 Zimmer</t>
  </si>
  <si>
    <t>3 Zimmer</t>
  </si>
  <si>
    <t>4 Zimmer</t>
  </si>
  <si>
    <t>5 Zimmer</t>
  </si>
  <si>
    <t>1 Stanza</t>
  </si>
  <si>
    <t>2 Stanzas</t>
  </si>
  <si>
    <t>3 Stanzas</t>
  </si>
  <si>
    <t>4 Stanzas</t>
  </si>
  <si>
    <t>5 Stanzas</t>
  </si>
  <si>
    <t>6+ Stanzas</t>
  </si>
  <si>
    <t>6+ Zimmer</t>
  </si>
  <si>
    <t>1 Locale</t>
  </si>
  <si>
    <t>2 Locali</t>
  </si>
  <si>
    <t>3 Locali</t>
  </si>
  <si>
    <t>4 Locali</t>
  </si>
  <si>
    <t>5 Locali</t>
  </si>
  <si>
    <t>6+ Locali</t>
  </si>
  <si>
    <t>Abitaziuns</t>
  </si>
  <si>
    <t>Abitazioni</t>
  </si>
  <si>
    <t>Quelle: BFS (Gebäude- und Wohnungsstatistik)</t>
  </si>
  <si>
    <t>Funtauna: UST (Statistica dals edifizis e da las abitaziuns)</t>
  </si>
  <si>
    <t>Fonte: UST (Statistica degli edifici e delle abitazioni)</t>
  </si>
  <si>
    <t>Per facilitar l'evaluaziun da las datas s'ha la statistica applitgada en il SEA valurs che mancan. En cas d'evaluaziuns cun pitschens spazis na pon ins perquai betg excluder che questas cumplettaziuns chaschunian sfalsificaziuns. Analisas pitschnas ston perquai vegnir interpretadas cun precauziun.</t>
  </si>
  <si>
    <t>Per facilitare l'interpretazione dei dati, i valori mancanti sono stati utilizzati statisticamente nella SEA. Pertanto, nel caso di valutazioni su scala ridotta, non si può escludere che tali aggiunte possano comportare distorsioni. Pertanto, le analisi su scala ridotta devono essere interpretate con cautela.</t>
  </si>
  <si>
    <t>Bauperiode</t>
  </si>
  <si>
    <t>&lt;T2SpaltenTitel_3.1&gt;</t>
  </si>
  <si>
    <t>&lt;T2SpaltenTitel_3.2&gt;</t>
  </si>
  <si>
    <t>&lt;T2SpaltenTitel_3.3&gt;</t>
  </si>
  <si>
    <t>&lt;T2SpaltenTitel_3.4&gt;</t>
  </si>
  <si>
    <t>vor 1946</t>
  </si>
  <si>
    <t>1946-1980</t>
  </si>
  <si>
    <t>1981-2000</t>
  </si>
  <si>
    <t>T3</t>
  </si>
  <si>
    <t>&lt;T3Titel&gt;</t>
  </si>
  <si>
    <t>&lt;T3UTitel&gt;</t>
  </si>
  <si>
    <t>Reine Wohngebäude</t>
  </si>
  <si>
    <t>Wohngebäude mit Nebennutzung</t>
  </si>
  <si>
    <t>Gebäude mit teilweiser Wohnnutzung</t>
  </si>
  <si>
    <t>&lt;T3SpaltenTitel_3&gt;</t>
  </si>
  <si>
    <t>&lt;T3SpaltenTitel_4&gt;</t>
  </si>
  <si>
    <t>&lt;T3SpaltenTitel_2&gt;</t>
  </si>
  <si>
    <t>&lt;T3SpaltenTitel_2.1&gt;</t>
  </si>
  <si>
    <t>&lt;T3SpaltenTitel_2.2&gt;</t>
  </si>
  <si>
    <t>&lt;T3SpaltenTitel_2.3&gt;</t>
  </si>
  <si>
    <t>Einfamilienhäuser</t>
  </si>
  <si>
    <t>Mehrfamilienhäuser</t>
  </si>
  <si>
    <t>Perioda da construcziun</t>
  </si>
  <si>
    <t>Epoca di costruzione</t>
  </si>
  <si>
    <t>avant l'onn 1946</t>
  </si>
  <si>
    <t>prima del 1946</t>
  </si>
  <si>
    <t>Edifizis cun utilisaziun per intents d'abitar puras</t>
  </si>
  <si>
    <t>Edifici ad uso unicamente abitativo</t>
  </si>
  <si>
    <t>Chasas d'ina famiglia</t>
  </si>
  <si>
    <t>Chasas da pliras famiglias</t>
  </si>
  <si>
    <t>Case plurifamiliari</t>
  </si>
  <si>
    <t>Case unifamiliari</t>
  </si>
  <si>
    <t>Edifizi d'abitar cun utilisaziun secundara</t>
  </si>
  <si>
    <t>Edifici con utilizzazione accessoria</t>
  </si>
  <si>
    <t>Edifizis che utiliseschan per part l' abitaziun</t>
  </si>
  <si>
    <t>Edifici ad uso parzialmente abitativo</t>
  </si>
  <si>
    <t>2001-2023</t>
  </si>
  <si>
    <t>Wohnungen nach Zimmerzahl und Wohnfläche sowie Gemeinde, 2023</t>
  </si>
  <si>
    <t>(Gemeindestand 2024: 101 Gemeinden)</t>
  </si>
  <si>
    <t>Abitaziuns tenor dumber da stanzas e surfatscha d' abitar sco er vischnanca, 2023</t>
  </si>
  <si>
    <t>(stadi communal 2024: 101 vischnancas)</t>
  </si>
  <si>
    <t>Abitazioni secondo il numero di locali e la classe di superficie per Comune, 2023</t>
  </si>
  <si>
    <t>(stato dei comuni 2024: 101 comuni)</t>
  </si>
  <si>
    <t>Letztmals aktualisiert am: 23.09.2024</t>
  </si>
  <si>
    <t>Ultima actualisaziun: 23.09.2024</t>
  </si>
  <si>
    <t>Ultimo aggiornamento: 23.09.2024</t>
  </si>
  <si>
    <t>Wohnungen nach Zimmerzahl, Bauperiode und Gemeinde, 2023</t>
  </si>
  <si>
    <t>Abitaziuns tenor dumber da stanzas, perioda da construcziun e vischnanca, 2023</t>
  </si>
  <si>
    <t>Abitazioni secondo il numero di locali, periodo di costruzione e Comune, 2023</t>
  </si>
  <si>
    <t>Wohnungen nach Gebäudekategorie und Gemeinde, 2023</t>
  </si>
  <si>
    <t>Abitaziuns tenor categoria da l'edifizi e vischnanca, 2023</t>
  </si>
  <si>
    <t>Abitazioni secondo la categoria dell'edificio e Comune,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</si>
</sst>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x14ac:knownFonts="1">
    <font>
      <sz val="10"/>
      <color theme="1"/>
      <name val="Arial"/>
      <family val="2"/>
    </font>
    <font>
      <sz val="10"/>
      <name val="Arial"/>
      <family val="2"/>
    </font>
    <font>
      <b/>
      <sz val="12"/>
      <name val="Arial"/>
      <family val="2"/>
    </font>
    <font>
      <sz val="12"/>
      <name val="Arial"/>
      <family val="2"/>
    </font>
    <font>
      <sz val="11"/>
      <color theme="1"/>
      <name val="Arial"/>
      <family val="2"/>
    </font>
    <font>
      <sz val="14"/>
      <color rgb="FFFF0000"/>
      <name val="Arial"/>
      <family val="2"/>
    </font>
    <font>
      <sz val="10"/>
      <color theme="1"/>
      <name val="Arial"/>
      <family val="2"/>
    </font>
    <font>
      <b/>
      <sz val="10"/>
      <name val="Arial"/>
      <family val="2"/>
    </font>
    <font>
      <sz val="11"/>
      <name val="Calibri"/>
      <family val="2"/>
    </font>
    <font>
      <b/>
      <sz val="10"/>
      <color theme="0"/>
      <name val="Arial"/>
      <family val="2"/>
    </font>
    <font>
      <b/>
      <sz val="10"/>
      <color theme="1"/>
      <name val="Arial"/>
      <family val="2"/>
    </font>
    <font>
      <sz val="10"/>
      <color rgb="FFFF0000"/>
      <name val="Arial"/>
      <family val="2"/>
    </font>
    <font>
      <sz val="8"/>
      <color rgb="FF000000"/>
      <name val="Segoe UI"/>
      <family val="2"/>
    </font>
    <font>
      <sz val="10"/>
      <color indexed="8"/>
      <name val="Arial"/>
      <family val="2"/>
    </font>
    <font>
      <b/>
      <sz val="10"/>
      <color indexed="8"/>
      <name val="Arial Narrow"/>
      <family val="2"/>
    </font>
    <font>
      <sz val="10"/>
      <color rgb="FF000000"/>
      <name val="Arial"/>
      <family val="2"/>
    </font>
    <font>
      <b/>
      <sz val="11"/>
      <name val="Arial"/>
      <family val="2"/>
    </font>
    <font>
      <sz val="12"/>
      <name val="Times New Roman"/>
      <family val="1"/>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style="medium">
        <color indexed="64"/>
      </left>
      <right style="thin">
        <color indexed="64"/>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medium">
        <color auto="1"/>
      </left>
      <right/>
      <top/>
      <bottom style="medium">
        <color auto="1"/>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bottom style="medium">
        <color indexed="64"/>
      </bottom>
      <diagonal/>
    </border>
  </borders>
  <cellStyleXfs count="8">
    <xf numFmtId="0" fontId="0" fillId="0" borderId="0"/>
    <xf numFmtId="0" fontId="4" fillId="0" borderId="0"/>
    <xf numFmtId="43" fontId="6" fillId="0" borderId="0" applyFont="0" applyFill="0" applyBorder="0" applyAlignment="0" applyProtection="0"/>
    <xf numFmtId="0" fontId="8" fillId="0" borderId="0"/>
    <xf numFmtId="0" fontId="1" fillId="0" borderId="0"/>
    <xf numFmtId="0" fontId="1" fillId="0" borderId="0"/>
    <xf numFmtId="0" fontId="17" fillId="0" borderId="0"/>
    <xf numFmtId="0" fontId="17" fillId="0" borderId="0"/>
  </cellStyleXfs>
  <cellXfs count="100">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0" fillId="2" borderId="0" xfId="0" applyFont="1" applyFill="1"/>
    <xf numFmtId="0" fontId="6" fillId="2" borderId="0" xfId="0" applyFont="1" applyFill="1"/>
    <xf numFmtId="0" fontId="7" fillId="2" borderId="2" xfId="0" applyFont="1" applyFill="1" applyBorder="1"/>
    <xf numFmtId="0" fontId="1" fillId="2" borderId="2" xfId="0" applyFont="1" applyFill="1" applyBorder="1"/>
    <xf numFmtId="3" fontId="7" fillId="3" borderId="0" xfId="0" applyNumberFormat="1" applyFont="1" applyFill="1" applyBorder="1" applyAlignment="1">
      <alignment horizontal="right"/>
    </xf>
    <xf numFmtId="3" fontId="7" fillId="2" borderId="0" xfId="0" applyNumberFormat="1" applyFont="1" applyFill="1" applyBorder="1" applyAlignment="1">
      <alignment horizontal="right"/>
    </xf>
    <xf numFmtId="0" fontId="0" fillId="2" borderId="0" xfId="0" applyFill="1"/>
    <xf numFmtId="0" fontId="2" fillId="2" borderId="0" xfId="0" applyFont="1" applyFill="1" applyAlignment="1"/>
    <xf numFmtId="0" fontId="0" fillId="2" borderId="0" xfId="0" applyFill="1" applyAlignment="1"/>
    <xf numFmtId="0" fontId="0" fillId="2" borderId="5" xfId="0" applyFill="1" applyBorder="1"/>
    <xf numFmtId="0" fontId="0" fillId="2" borderId="7" xfId="0" applyFill="1" applyBorder="1"/>
    <xf numFmtId="0" fontId="0" fillId="2" borderId="8" xfId="0" applyFill="1" applyBorder="1"/>
    <xf numFmtId="0" fontId="7" fillId="3" borderId="5" xfId="0" applyFont="1" applyFill="1" applyBorder="1"/>
    <xf numFmtId="3" fontId="6" fillId="2" borderId="0" xfId="0" applyNumberFormat="1" applyFont="1" applyFill="1" applyBorder="1"/>
    <xf numFmtId="0" fontId="2" fillId="2" borderId="0" xfId="0" applyFont="1" applyFill="1" applyBorder="1" applyAlignment="1">
      <alignment horizontal="left" vertical="top" wrapText="1"/>
    </xf>
    <xf numFmtId="0" fontId="0" fillId="2" borderId="0" xfId="0" applyFill="1" applyBorder="1"/>
    <xf numFmtId="0" fontId="9" fillId="4" borderId="0" xfId="0" applyFont="1" applyFill="1" applyBorder="1" applyAlignment="1">
      <alignment horizontal="left" vertical="top" wrapText="1"/>
    </xf>
    <xf numFmtId="0" fontId="6" fillId="5" borderId="0" xfId="0" applyFont="1" applyFill="1" applyBorder="1" applyAlignment="1">
      <alignment horizontal="left" vertical="top" wrapText="1"/>
    </xf>
    <xf numFmtId="0" fontId="10" fillId="5" borderId="0" xfId="0" applyFont="1" applyFill="1" applyBorder="1" applyAlignment="1">
      <alignment horizontal="left" vertical="top" wrapText="1"/>
    </xf>
    <xf numFmtId="0" fontId="6" fillId="5" borderId="0" xfId="0" applyFont="1" applyFill="1" applyBorder="1" applyAlignment="1" applyProtection="1">
      <alignment horizontal="left" vertical="top" wrapText="1"/>
      <protection locked="0"/>
    </xf>
    <xf numFmtId="0" fontId="6" fillId="0" borderId="0" xfId="0" applyFont="1" applyBorder="1" applyAlignment="1">
      <alignment horizontal="left" vertical="top" wrapText="1"/>
    </xf>
    <xf numFmtId="0" fontId="1"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6" borderId="0" xfId="0" applyFont="1" applyFill="1" applyBorder="1" applyAlignment="1">
      <alignment horizontal="left" vertical="center" wrapText="1"/>
    </xf>
    <xf numFmtId="0" fontId="6" fillId="7" borderId="0" xfId="0" applyFont="1" applyFill="1" applyBorder="1" applyAlignment="1">
      <alignment horizontal="left" vertical="top" wrapText="1"/>
    </xf>
    <xf numFmtId="0" fontId="11" fillId="7" borderId="0" xfId="0" applyFont="1" applyFill="1" applyBorder="1" applyAlignment="1">
      <alignment wrapText="1"/>
    </xf>
    <xf numFmtId="0" fontId="11" fillId="5" borderId="0" xfId="0" applyFont="1" applyFill="1" applyBorder="1" applyAlignment="1">
      <alignment horizontal="left" vertical="top" wrapText="1"/>
    </xf>
    <xf numFmtId="0" fontId="13" fillId="6" borderId="0" xfId="0" applyFont="1" applyFill="1" applyAlignment="1">
      <alignment horizontal="left" vertical="center"/>
    </xf>
    <xf numFmtId="0" fontId="14" fillId="6" borderId="0" xfId="0" applyFont="1" applyFill="1" applyAlignment="1">
      <alignment horizontal="left" vertical="top"/>
    </xf>
    <xf numFmtId="164" fontId="14" fillId="6" borderId="0" xfId="2" applyNumberFormat="1" applyFont="1" applyFill="1" applyBorder="1" applyAlignment="1" applyProtection="1">
      <alignment horizontal="left" vertical="top"/>
    </xf>
    <xf numFmtId="164" fontId="14" fillId="2" borderId="0" xfId="2" applyNumberFormat="1" applyFont="1" applyFill="1" applyBorder="1" applyAlignment="1" applyProtection="1">
      <alignment horizontal="left" vertical="top"/>
    </xf>
    <xf numFmtId="0" fontId="0" fillId="0" borderId="0" xfId="0" applyFont="1" applyBorder="1" applyAlignment="1">
      <alignment horizontal="left" vertical="top" wrapText="1"/>
    </xf>
    <xf numFmtId="0" fontId="0" fillId="2" borderId="3" xfId="0" applyFill="1" applyBorder="1" applyAlignment="1">
      <alignmen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6" fillId="2" borderId="4" xfId="0" applyFont="1" applyFill="1" applyBorder="1" applyAlignment="1">
      <alignment horizontal="left"/>
    </xf>
    <xf numFmtId="0" fontId="6" fillId="2" borderId="9" xfId="0" applyFont="1" applyFill="1" applyBorder="1" applyAlignment="1">
      <alignment horizontal="right"/>
    </xf>
    <xf numFmtId="3" fontId="6" fillId="2" borderId="12" xfId="0" applyNumberFormat="1" applyFont="1" applyFill="1" applyBorder="1"/>
    <xf numFmtId="0" fontId="6" fillId="2" borderId="12" xfId="0" applyFont="1" applyFill="1" applyBorder="1"/>
    <xf numFmtId="3" fontId="7" fillId="3" borderId="12" xfId="0" applyNumberFormat="1" applyFont="1" applyFill="1" applyBorder="1" applyAlignment="1">
      <alignment horizontal="right"/>
    </xf>
    <xf numFmtId="3" fontId="7" fillId="3" borderId="13" xfId="0" applyNumberFormat="1" applyFont="1" applyFill="1" applyBorder="1" applyAlignment="1">
      <alignment horizontal="right"/>
    </xf>
    <xf numFmtId="3" fontId="7" fillId="2" borderId="12" xfId="0" applyNumberFormat="1" applyFont="1" applyFill="1" applyBorder="1" applyAlignment="1">
      <alignment horizontal="right"/>
    </xf>
    <xf numFmtId="3" fontId="7" fillId="2" borderId="13" xfId="0" applyNumberFormat="1" applyFont="1" applyFill="1" applyBorder="1" applyAlignment="1">
      <alignment horizontal="right"/>
    </xf>
    <xf numFmtId="3" fontId="0" fillId="2" borderId="10" xfId="0" applyNumberFormat="1" applyFill="1" applyBorder="1"/>
    <xf numFmtId="3" fontId="0" fillId="2" borderId="11" xfId="0" applyNumberFormat="1" applyFill="1" applyBorder="1"/>
    <xf numFmtId="3" fontId="7" fillId="3" borderId="14" xfId="0" applyNumberFormat="1" applyFont="1" applyFill="1" applyBorder="1" applyAlignment="1">
      <alignment horizontal="right"/>
    </xf>
    <xf numFmtId="3" fontId="7" fillId="3" borderId="6" xfId="0" applyNumberFormat="1" applyFont="1" applyFill="1" applyBorder="1" applyAlignment="1">
      <alignment horizontal="right"/>
    </xf>
    <xf numFmtId="3" fontId="7" fillId="3" borderId="15" xfId="0" applyNumberFormat="1" applyFont="1" applyFill="1" applyBorder="1" applyAlignment="1">
      <alignment horizontal="right"/>
    </xf>
    <xf numFmtId="3" fontId="6" fillId="2" borderId="13" xfId="0" applyNumberFormat="1" applyFont="1" applyFill="1" applyBorder="1"/>
    <xf numFmtId="3" fontId="6" fillId="2" borderId="1" xfId="0" applyNumberFormat="1" applyFont="1" applyFill="1" applyBorder="1"/>
    <xf numFmtId="3" fontId="6" fillId="2" borderId="16" xfId="0" applyNumberFormat="1" applyFont="1" applyFill="1" applyBorder="1"/>
    <xf numFmtId="0" fontId="7" fillId="3" borderId="7" xfId="0" applyFont="1" applyFill="1" applyBorder="1"/>
    <xf numFmtId="0" fontId="6" fillId="2" borderId="17" xfId="0" applyFont="1" applyFill="1" applyBorder="1" applyAlignment="1">
      <alignment horizontal="left"/>
    </xf>
    <xf numFmtId="0" fontId="6" fillId="2" borderId="13" xfId="0" applyFont="1" applyFill="1" applyBorder="1"/>
    <xf numFmtId="3" fontId="6" fillId="2" borderId="19" xfId="0" applyNumberFormat="1" applyFont="1" applyFill="1" applyBorder="1"/>
    <xf numFmtId="0" fontId="11" fillId="0" borderId="0" xfId="0" applyFont="1" applyBorder="1" applyAlignment="1">
      <alignment horizontal="left" vertical="top" wrapText="1"/>
    </xf>
    <xf numFmtId="16" fontId="11" fillId="0" borderId="0" xfId="0" applyNumberFormat="1" applyFont="1" applyBorder="1" applyAlignment="1">
      <alignment horizontal="left" vertical="top" wrapText="1"/>
    </xf>
    <xf numFmtId="17" fontId="11" fillId="0" borderId="0" xfId="0" applyNumberFormat="1" applyFont="1" applyBorder="1" applyAlignment="1">
      <alignment horizontal="left" vertical="top" wrapText="1"/>
    </xf>
    <xf numFmtId="0" fontId="0" fillId="0" borderId="0" xfId="0" applyFont="1" applyFill="1" applyBorder="1" applyAlignment="1">
      <alignment horizontal="left" vertical="top" wrapText="1"/>
    </xf>
    <xf numFmtId="0" fontId="6" fillId="2" borderId="10" xfId="0" applyFont="1" applyFill="1" applyBorder="1" applyAlignment="1">
      <alignment horizontal="right" wrapText="1"/>
    </xf>
    <xf numFmtId="0" fontId="15" fillId="2" borderId="11" xfId="0" applyFont="1" applyFill="1" applyBorder="1" applyAlignment="1">
      <alignment horizontal="right" wrapText="1"/>
    </xf>
    <xf numFmtId="3" fontId="0" fillId="2" borderId="18" xfId="0" applyNumberFormat="1" applyFill="1" applyBorder="1"/>
    <xf numFmtId="0" fontId="1" fillId="2" borderId="0" xfId="0" applyFont="1" applyFill="1" applyAlignment="1">
      <alignment horizontal="right"/>
    </xf>
    <xf numFmtId="0" fontId="0" fillId="2" borderId="0" xfId="0" applyFill="1" applyAlignment="1">
      <alignment horizontal="right"/>
    </xf>
    <xf numFmtId="0" fontId="1" fillId="2" borderId="0" xfId="0" applyFont="1" applyFill="1" applyBorder="1" applyAlignment="1">
      <alignment horizontal="right"/>
    </xf>
    <xf numFmtId="0" fontId="3" fillId="2" borderId="0" xfId="0" applyFont="1" applyFill="1" applyBorder="1" applyAlignment="1">
      <alignment horizontal="right"/>
    </xf>
    <xf numFmtId="0" fontId="6" fillId="2" borderId="0" xfId="0" applyFont="1" applyFill="1" applyAlignment="1">
      <alignment horizontal="right"/>
    </xf>
    <xf numFmtId="3" fontId="6" fillId="2" borderId="0" xfId="0" applyNumberFormat="1" applyFont="1" applyFill="1" applyBorder="1" applyAlignment="1">
      <alignment horizontal="right"/>
    </xf>
    <xf numFmtId="0" fontId="2" fillId="2" borderId="0" xfId="0" applyFont="1" applyFill="1" applyBorder="1" applyAlignment="1">
      <alignment horizontal="left" vertical="top" wrapText="1"/>
    </xf>
    <xf numFmtId="0" fontId="6" fillId="2" borderId="18" xfId="0" applyFont="1" applyFill="1" applyBorder="1" applyAlignment="1">
      <alignment horizontal="right" wrapText="1"/>
    </xf>
    <xf numFmtId="0" fontId="6" fillId="2" borderId="23" xfId="0" applyFont="1" applyFill="1" applyBorder="1" applyAlignment="1">
      <alignment horizontal="right"/>
    </xf>
    <xf numFmtId="0" fontId="15" fillId="2" borderId="24" xfId="0" applyFont="1" applyFill="1" applyBorder="1" applyAlignment="1">
      <alignment horizontal="right" wrapText="1"/>
    </xf>
    <xf numFmtId="0" fontId="6" fillId="2" borderId="25" xfId="0" applyFont="1" applyFill="1" applyBorder="1"/>
    <xf numFmtId="3" fontId="7" fillId="3" borderId="25" xfId="0" applyNumberFormat="1" applyFont="1" applyFill="1" applyBorder="1" applyAlignment="1">
      <alignment horizontal="right"/>
    </xf>
    <xf numFmtId="3" fontId="7" fillId="2" borderId="25" xfId="0" applyNumberFormat="1" applyFont="1" applyFill="1" applyBorder="1" applyAlignment="1">
      <alignment horizontal="right"/>
    </xf>
    <xf numFmtId="3" fontId="6" fillId="2" borderId="25" xfId="0" applyNumberFormat="1" applyFont="1" applyFill="1" applyBorder="1"/>
    <xf numFmtId="3" fontId="0" fillId="2" borderId="24" xfId="0" applyNumberFormat="1" applyFill="1" applyBorder="1"/>
    <xf numFmtId="3" fontId="7" fillId="3" borderId="26" xfId="0" applyNumberFormat="1" applyFont="1" applyFill="1" applyBorder="1" applyAlignment="1">
      <alignment horizontal="right"/>
    </xf>
    <xf numFmtId="3" fontId="6" fillId="2" borderId="27" xfId="0" applyNumberFormat="1" applyFont="1" applyFill="1" applyBorder="1"/>
    <xf numFmtId="0" fontId="0" fillId="2" borderId="21" xfId="0" applyFont="1" applyFill="1" applyBorder="1"/>
    <xf numFmtId="0" fontId="0" fillId="2" borderId="22" xfId="0" applyFont="1" applyFill="1" applyBorder="1"/>
    <xf numFmtId="0" fontId="0" fillId="2" borderId="0" xfId="0" applyFill="1" applyAlignment="1">
      <alignment wrapText="1"/>
    </xf>
    <xf numFmtId="0" fontId="1" fillId="7" borderId="0" xfId="0" applyFont="1" applyFill="1" applyBorder="1" applyAlignment="1">
      <alignment horizontal="left" vertical="top" wrapText="1"/>
    </xf>
    <xf numFmtId="0" fontId="0" fillId="7"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0" xfId="0" applyFont="1" applyFill="1" applyAlignment="1"/>
    <xf numFmtId="0" fontId="0" fillId="0" borderId="0" xfId="0" applyAlignment="1"/>
    <xf numFmtId="14" fontId="16" fillId="2" borderId="20" xfId="0" applyNumberFormat="1" applyFont="1" applyFill="1" applyBorder="1" applyAlignment="1">
      <alignment horizontal="left"/>
    </xf>
    <xf numFmtId="14" fontId="16" fillId="2" borderId="21" xfId="0" applyNumberFormat="1" applyFont="1" applyFill="1" applyBorder="1" applyAlignment="1">
      <alignment horizontal="left"/>
    </xf>
    <xf numFmtId="0" fontId="0" fillId="2" borderId="0" xfId="0" applyFill="1" applyBorder="1" applyAlignment="1">
      <alignment horizontal="left" wrapText="1"/>
    </xf>
    <xf numFmtId="0" fontId="6" fillId="2" borderId="17" xfId="0" applyFont="1" applyFill="1" applyBorder="1" applyAlignment="1">
      <alignment horizontal="center" wrapText="1"/>
    </xf>
    <xf numFmtId="0" fontId="6" fillId="2" borderId="18" xfId="0" applyFont="1" applyFill="1" applyBorder="1" applyAlignment="1">
      <alignment horizontal="center" wrapText="1"/>
    </xf>
    <xf numFmtId="0" fontId="15" fillId="2" borderId="23" xfId="0" applyFont="1" applyFill="1" applyBorder="1" applyAlignment="1">
      <alignment horizontal="center" wrapText="1"/>
    </xf>
    <xf numFmtId="0" fontId="15" fillId="2" borderId="24" xfId="0" applyFont="1" applyFill="1" applyBorder="1" applyAlignment="1">
      <alignment horizontal="center" wrapText="1"/>
    </xf>
  </cellXfs>
  <cellStyles count="8">
    <cellStyle name="Komma" xfId="2" builtinId="3"/>
    <cellStyle name="Normal 2" xfId="7"/>
    <cellStyle name="Standard" xfId="0" builtinId="0"/>
    <cellStyle name="Standard 2" xfId="3"/>
    <cellStyle name="Standard 2 2" xfId="5"/>
    <cellStyle name="Standard 3" xfId="1"/>
    <cellStyle name="Standard 4" xfId="4"/>
    <cellStyle name="Standard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Uebersetzungen!$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Uebersetzungen!$B$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Uebersetzungen!$B$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663575</xdr:colOff>
      <xdr:row>5</xdr:row>
      <xdr:rowOff>32777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695325</xdr:colOff>
      <xdr:row>0</xdr:row>
      <xdr:rowOff>19050</xdr:rowOff>
    </xdr:from>
    <xdr:to>
      <xdr:col>6</xdr:col>
      <xdr:colOff>361950</xdr:colOff>
      <xdr:row>4</xdr:row>
      <xdr:rowOff>145523</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663575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695325</xdr:colOff>
      <xdr:row>0</xdr:row>
      <xdr:rowOff>19050</xdr:rowOff>
    </xdr:from>
    <xdr:to>
      <xdr:col>6</xdr:col>
      <xdr:colOff>361950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187325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219075</xdr:colOff>
      <xdr:row>0</xdr:row>
      <xdr:rowOff>19050</xdr:rowOff>
    </xdr:from>
    <xdr:to>
      <xdr:col>4</xdr:col>
      <xdr:colOff>1133475</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57425"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47"/>
  <sheetViews>
    <sheetView tabSelected="1" zoomScaleNormal="100" workbookViewId="0"/>
  </sheetViews>
  <sheetFormatPr baseColWidth="10" defaultRowHeight="12.75" x14ac:dyDescent="0.2"/>
  <cols>
    <col min="1" max="1" width="33.5703125" style="10" customWidth="1"/>
    <col min="2" max="2" width="18" style="10" customWidth="1"/>
    <col min="3" max="9" width="13" style="10" customWidth="1"/>
    <col min="10" max="10" width="13" style="69" customWidth="1"/>
    <col min="11" max="15" width="13" style="10" customWidth="1"/>
    <col min="16" max="16384" width="11.42578125" style="10"/>
  </cols>
  <sheetData>
    <row r="1" spans="1:15" s="1" customFormat="1" x14ac:dyDescent="0.2">
      <c r="J1" s="68"/>
    </row>
    <row r="2" spans="1:15" s="1" customFormat="1" ht="15.75" x14ac:dyDescent="0.25">
      <c r="B2" s="11"/>
      <c r="C2" s="12"/>
      <c r="D2" s="12"/>
      <c r="E2" s="12"/>
      <c r="F2" s="12"/>
      <c r="G2" s="12"/>
      <c r="H2" s="12"/>
      <c r="I2" s="12"/>
      <c r="J2" s="69"/>
    </row>
    <row r="3" spans="1:15" s="1" customFormat="1" ht="15.75" x14ac:dyDescent="0.25">
      <c r="B3" s="11"/>
      <c r="C3" s="12"/>
      <c r="D3" s="12"/>
      <c r="E3" s="12"/>
      <c r="F3" s="12"/>
      <c r="G3" s="12"/>
      <c r="H3" s="12"/>
      <c r="I3" s="12"/>
      <c r="J3" s="69"/>
    </row>
    <row r="4" spans="1:15" s="1" customFormat="1" ht="15.75" x14ac:dyDescent="0.25">
      <c r="B4" s="11"/>
      <c r="C4" s="12"/>
      <c r="D4" s="12"/>
      <c r="E4" s="12"/>
      <c r="F4" s="12"/>
      <c r="G4" s="12"/>
      <c r="H4" s="12"/>
      <c r="I4" s="12"/>
      <c r="J4" s="69"/>
    </row>
    <row r="5" spans="1:15" s="2" customFormat="1" x14ac:dyDescent="0.2">
      <c r="J5" s="70"/>
    </row>
    <row r="6" spans="1:15" s="1" customFormat="1" ht="6" customHeight="1" x14ac:dyDescent="0.2">
      <c r="A6" s="2"/>
      <c r="B6" s="2"/>
      <c r="C6" s="2"/>
      <c r="D6" s="2"/>
      <c r="E6" s="2"/>
      <c r="F6" s="2"/>
      <c r="G6" s="2"/>
      <c r="H6" s="2"/>
      <c r="I6" s="2"/>
      <c r="J6" s="70"/>
    </row>
    <row r="7" spans="1:15" s="2" customFormat="1" ht="15.75" customHeight="1" x14ac:dyDescent="0.2">
      <c r="A7" s="90" t="str">
        <f>VLOOKUP("&lt;Fachbereich&gt;",Uebersetzungen!$B$3:$E$121,Uebersetzungen!$B$2+1,FALSE)</f>
        <v>Daten &amp; Statistik</v>
      </c>
      <c r="B7" s="90"/>
      <c r="C7" s="3"/>
      <c r="D7" s="3"/>
      <c r="E7" s="3"/>
      <c r="F7" s="3"/>
      <c r="G7" s="3"/>
      <c r="H7" s="3"/>
      <c r="I7" s="3"/>
      <c r="J7" s="71"/>
    </row>
    <row r="8" spans="1:15" s="2" customFormat="1" ht="15.75" customHeight="1" x14ac:dyDescent="0.2">
      <c r="B8" s="18"/>
      <c r="C8" s="3"/>
      <c r="D8" s="3"/>
      <c r="E8" s="3"/>
      <c r="F8" s="3"/>
      <c r="G8" s="3"/>
      <c r="H8" s="3"/>
      <c r="I8" s="3"/>
      <c r="J8" s="71"/>
    </row>
    <row r="9" spans="1:15" s="2" customFormat="1" ht="15.75" customHeight="1" x14ac:dyDescent="0.25">
      <c r="A9" s="91" t="str">
        <f>VLOOKUP("&lt;Titel&gt;",Uebersetzungen!$B$3:$E$46,Uebersetzungen!$B$2+1,FALSE)</f>
        <v>Wohnungen nach Zimmerzahl und Wohnfläche sowie Gemeinde, 2023</v>
      </c>
      <c r="B9" s="92"/>
      <c r="C9" s="92"/>
      <c r="D9" s="92"/>
      <c r="E9" s="92"/>
      <c r="F9" s="92"/>
      <c r="G9" s="92"/>
      <c r="H9" s="92"/>
      <c r="I9" s="92"/>
      <c r="J9" s="70"/>
    </row>
    <row r="10" spans="1:15" s="5" customFormat="1" x14ac:dyDescent="0.2">
      <c r="A10" s="33" t="str">
        <f>VLOOKUP("&lt;UTitel&gt;",Uebersetzungen!$B$3:$E$121,Uebersetzungen!$B$2+1,FALSE)</f>
        <v>(Gemeindestand 2024: 101 Gemeinden)</v>
      </c>
      <c r="B10" s="34"/>
      <c r="C10" s="35"/>
      <c r="D10" s="35"/>
      <c r="E10" s="35"/>
      <c r="F10" s="35"/>
      <c r="G10" s="35"/>
      <c r="H10" s="36"/>
      <c r="J10" s="72"/>
    </row>
    <row r="11" spans="1:15" s="5" customFormat="1" x14ac:dyDescent="0.2">
      <c r="A11" s="33"/>
      <c r="B11" s="34"/>
      <c r="C11" s="35"/>
      <c r="D11" s="35"/>
      <c r="E11" s="35"/>
      <c r="F11" s="35"/>
      <c r="G11" s="35"/>
      <c r="H11" s="36"/>
      <c r="J11" s="72"/>
    </row>
    <row r="12" spans="1:15" s="5" customFormat="1" ht="13.5" thickBot="1" x14ac:dyDescent="0.25">
      <c r="A12" s="33"/>
      <c r="B12" s="34"/>
      <c r="C12" s="35"/>
      <c r="D12" s="35"/>
      <c r="E12" s="35"/>
      <c r="F12" s="35"/>
      <c r="G12" s="35"/>
      <c r="H12" s="36"/>
      <c r="J12" s="72"/>
    </row>
    <row r="13" spans="1:15" s="4" customFormat="1" ht="15.75" thickBot="1" x14ac:dyDescent="0.3">
      <c r="B13" s="93" t="str">
        <f>VLOOKUP("&lt;SpaltenTitel_0&gt;",Uebersetzungen!$B$3:$E$44,Uebersetzungen!$B$2+1,FALSE)</f>
        <v>Wohnungen</v>
      </c>
      <c r="C13" s="94"/>
      <c r="D13" s="94"/>
      <c r="E13" s="94"/>
      <c r="F13" s="94"/>
      <c r="G13" s="94"/>
      <c r="H13" s="94"/>
      <c r="I13" s="94"/>
      <c r="J13" s="94"/>
      <c r="K13" s="85"/>
      <c r="L13" s="85"/>
      <c r="M13" s="85"/>
      <c r="N13" s="85"/>
      <c r="O13" s="86"/>
    </row>
    <row r="14" spans="1:15" s="39" customFormat="1" ht="17.25" customHeight="1" x14ac:dyDescent="0.2">
      <c r="A14" s="38"/>
      <c r="B14" s="58" t="str">
        <f>VLOOKUP("&lt;SpaltenTitel_1&gt;",Uebersetzungen!$B$3:$E$44,Uebersetzungen!$B$2+1,FALSE)</f>
        <v>Total</v>
      </c>
      <c r="C14" s="58" t="str">
        <f>VLOOKUP("&lt;SpaltenTitel_2&gt;",Uebersetzungen!$B$3:$E$44,Uebersetzungen!$B$2+1,FALSE)</f>
        <v>Wohnungen mit ... Zimmer(n)</v>
      </c>
      <c r="D14" s="41"/>
      <c r="E14" s="41"/>
      <c r="F14" s="41"/>
      <c r="G14" s="41"/>
      <c r="H14" s="42"/>
      <c r="I14" s="58" t="str">
        <f>VLOOKUP("&lt;SpaltenTitel_3&gt;",Uebersetzungen!$B$3:$E$44,Uebersetzungen!$B$2+1,FALSE)</f>
        <v>Fläche (in m2)</v>
      </c>
      <c r="J14" s="41"/>
      <c r="K14" s="41"/>
      <c r="L14" s="41"/>
      <c r="M14" s="41"/>
      <c r="N14" s="41"/>
      <c r="O14" s="76"/>
    </row>
    <row r="15" spans="1:15" s="39" customFormat="1" ht="23.25" customHeight="1" x14ac:dyDescent="0.2">
      <c r="A15" s="40"/>
      <c r="B15" s="75"/>
      <c r="C15" s="75" t="str">
        <f>VLOOKUP("&lt;SpaltenTitel_2.1&gt;",Uebersetzungen!$B$3:$E$44,Uebersetzungen!$B$2+1,FALSE)</f>
        <v>1 Zimmer</v>
      </c>
      <c r="D15" s="65" t="str">
        <f>VLOOKUP("&lt;SpaltenTitel_2.2&gt;",Uebersetzungen!$B$3:$E$44,Uebersetzungen!$B$2+1,FALSE)</f>
        <v>2 Zimmer</v>
      </c>
      <c r="E15" s="65" t="str">
        <f>VLOOKUP("&lt;SpaltenTitel_2.3&gt;",Uebersetzungen!$B$3:$E$358,Uebersetzungen!$B$2+1,FALSE)</f>
        <v>3 Zimmer</v>
      </c>
      <c r="F15" s="65" t="str">
        <f>VLOOKUP("&lt;SpaltenTitel_2.4&gt;",Uebersetzungen!$B$3:$E$358,Uebersetzungen!$B$2+1,FALSE)</f>
        <v>4 Zimmer</v>
      </c>
      <c r="G15" s="65" t="str">
        <f>VLOOKUP("&lt;SpaltenTitel_2.5&gt;",Uebersetzungen!$B$3:$E$358,Uebersetzungen!$B$2+1,FALSE)</f>
        <v>5 Zimmer</v>
      </c>
      <c r="H15" s="66" t="str">
        <f>VLOOKUP("&lt;SpaltenTitel_2.6&gt;",Uebersetzungen!$B$3:$E$358,Uebersetzungen!$B$2+1,FALSE)</f>
        <v>6+ Zimmer</v>
      </c>
      <c r="I15" s="75" t="str">
        <f>VLOOKUP("&lt;SpaltenTitel_3.1&gt;",Uebersetzungen!$B$3:$E$358,Uebersetzungen!$B$2+1,FALSE)</f>
        <v>&lt; 40</v>
      </c>
      <c r="J15" s="65" t="str">
        <f>VLOOKUP("&lt;SpaltenTitel_3.2&gt;",Uebersetzungen!$B$3:$E$44,Uebersetzungen!$B$2+1,FALSE)</f>
        <v>40-59</v>
      </c>
      <c r="K15" s="65" t="str">
        <f>VLOOKUP("&lt;SpaltenTitel_3.3&gt;",Uebersetzungen!$B$3:$E$358,Uebersetzungen!$B$2+1,FALSE)</f>
        <v>60-79</v>
      </c>
      <c r="L15" s="65" t="str">
        <f>VLOOKUP("&lt;SpaltenTitel_3.4&gt;",Uebersetzungen!$B$3:$E$358,Uebersetzungen!$B$2+1,FALSE)</f>
        <v>80-99</v>
      </c>
      <c r="M15" s="65" t="str">
        <f>VLOOKUP("&lt;SpaltenTitel_3.5&gt;",Uebersetzungen!$B$3:$E$358,Uebersetzungen!$B$2+1,FALSE)</f>
        <v>100-119</v>
      </c>
      <c r="N15" s="65" t="str">
        <f>VLOOKUP("&lt;SpaltenTitel_3.6&gt;",Uebersetzungen!$B$3:$E$358,Uebersetzungen!$B$2+1,FALSE)</f>
        <v>120-159</v>
      </c>
      <c r="O15" s="77" t="str">
        <f>VLOOKUP("&lt;SpaltenTitel_3.7&gt;",Uebersetzungen!$B$3:$E$358,Uebersetzungen!$B$2+1,FALSE)</f>
        <v>160+</v>
      </c>
    </row>
    <row r="16" spans="1:15" x14ac:dyDescent="0.2">
      <c r="A16" s="13"/>
      <c r="B16" s="59"/>
      <c r="C16" s="54"/>
      <c r="D16" s="17"/>
      <c r="E16" s="17"/>
      <c r="F16" s="17"/>
      <c r="G16" s="17"/>
      <c r="H16" s="44"/>
      <c r="I16" s="54"/>
      <c r="J16" s="17"/>
      <c r="K16" s="17"/>
      <c r="L16" s="17"/>
      <c r="M16" s="17"/>
      <c r="N16" s="17"/>
      <c r="O16" s="78"/>
    </row>
    <row r="17" spans="1:15" x14ac:dyDescent="0.2">
      <c r="A17" s="57" t="str">
        <f>VLOOKUP("&lt;Zeilentitel_1&gt;",Uebersetzungen!$B$3:$E$121,Uebersetzungen!$B$2+1,FALSE)</f>
        <v>GRAUBÜNDEN</v>
      </c>
      <c r="B17" s="46">
        <v>183933</v>
      </c>
      <c r="C17" s="46">
        <v>19601</v>
      </c>
      <c r="D17" s="8">
        <v>32779</v>
      </c>
      <c r="E17" s="8">
        <v>46646</v>
      </c>
      <c r="F17" s="8">
        <v>46387</v>
      </c>
      <c r="G17" s="8">
        <v>22938</v>
      </c>
      <c r="H17" s="45">
        <v>15582</v>
      </c>
      <c r="I17" s="46">
        <v>22236</v>
      </c>
      <c r="J17" s="8">
        <v>27479</v>
      </c>
      <c r="K17" s="8">
        <v>34070</v>
      </c>
      <c r="L17" s="8">
        <v>34760</v>
      </c>
      <c r="M17" s="8">
        <v>23831</v>
      </c>
      <c r="N17" s="8">
        <v>26443</v>
      </c>
      <c r="O17" s="79">
        <v>15114</v>
      </c>
    </row>
    <row r="18" spans="1:15" x14ac:dyDescent="0.2">
      <c r="A18" s="6" t="str">
        <f>VLOOKUP("&lt;Zeilentitel_2&gt;",Uebersetzungen!$B$3:$E$121,Uebersetzungen!$B$2+1,FALSE)</f>
        <v>Region Albula</v>
      </c>
      <c r="B18" s="48">
        <v>14717</v>
      </c>
      <c r="C18" s="48">
        <v>1534</v>
      </c>
      <c r="D18" s="9">
        <v>2985</v>
      </c>
      <c r="E18" s="9">
        <v>4556</v>
      </c>
      <c r="F18" s="9">
        <v>3234</v>
      </c>
      <c r="G18" s="9">
        <v>1396</v>
      </c>
      <c r="H18" s="47">
        <v>1012</v>
      </c>
      <c r="I18" s="48">
        <v>1688</v>
      </c>
      <c r="J18" s="9">
        <v>2768</v>
      </c>
      <c r="K18" s="9">
        <v>3148</v>
      </c>
      <c r="L18" s="9">
        <v>2739</v>
      </c>
      <c r="M18" s="9">
        <v>1610</v>
      </c>
      <c r="N18" s="9">
        <v>1789</v>
      </c>
      <c r="O18" s="80">
        <v>975</v>
      </c>
    </row>
    <row r="19" spans="1:15" x14ac:dyDescent="0.2">
      <c r="A19" s="7" t="s">
        <v>1</v>
      </c>
      <c r="B19" s="54">
        <v>5773</v>
      </c>
      <c r="C19" s="54">
        <v>772</v>
      </c>
      <c r="D19" s="17">
        <v>1168</v>
      </c>
      <c r="E19" s="17">
        <v>1797</v>
      </c>
      <c r="F19" s="17">
        <v>1240</v>
      </c>
      <c r="G19" s="17">
        <v>474</v>
      </c>
      <c r="H19" s="43">
        <v>322</v>
      </c>
      <c r="I19" s="54">
        <v>694</v>
      </c>
      <c r="J19" s="17">
        <v>1065</v>
      </c>
      <c r="K19" s="17">
        <v>1246</v>
      </c>
      <c r="L19" s="17">
        <v>1126</v>
      </c>
      <c r="M19" s="17">
        <v>617</v>
      </c>
      <c r="N19" s="17">
        <v>715</v>
      </c>
      <c r="O19" s="81">
        <v>310</v>
      </c>
    </row>
    <row r="20" spans="1:15" x14ac:dyDescent="0.2">
      <c r="A20" s="7" t="s">
        <v>2</v>
      </c>
      <c r="B20" s="54">
        <v>1017</v>
      </c>
      <c r="C20" s="54">
        <v>55</v>
      </c>
      <c r="D20" s="17">
        <v>173</v>
      </c>
      <c r="E20" s="17">
        <v>361</v>
      </c>
      <c r="F20" s="17">
        <v>271</v>
      </c>
      <c r="G20" s="17">
        <v>86</v>
      </c>
      <c r="H20" s="43">
        <v>71</v>
      </c>
      <c r="I20" s="54">
        <v>58</v>
      </c>
      <c r="J20" s="17">
        <v>138</v>
      </c>
      <c r="K20" s="17">
        <v>228</v>
      </c>
      <c r="L20" s="17">
        <v>229</v>
      </c>
      <c r="M20" s="17">
        <v>129</v>
      </c>
      <c r="N20" s="17">
        <v>162</v>
      </c>
      <c r="O20" s="81">
        <v>73</v>
      </c>
    </row>
    <row r="21" spans="1:15" x14ac:dyDescent="0.2">
      <c r="A21" s="7" t="s">
        <v>95</v>
      </c>
      <c r="B21" s="54">
        <v>284</v>
      </c>
      <c r="C21" s="54">
        <v>20</v>
      </c>
      <c r="D21" s="17">
        <v>68</v>
      </c>
      <c r="E21" s="17">
        <v>54</v>
      </c>
      <c r="F21" s="17">
        <v>70</v>
      </c>
      <c r="G21" s="17">
        <v>51</v>
      </c>
      <c r="H21" s="43">
        <v>21</v>
      </c>
      <c r="I21" s="54">
        <v>52</v>
      </c>
      <c r="J21" s="17">
        <v>49</v>
      </c>
      <c r="K21" s="17">
        <v>56</v>
      </c>
      <c r="L21" s="17">
        <v>41</v>
      </c>
      <c r="M21" s="17">
        <v>28</v>
      </c>
      <c r="N21" s="17">
        <v>41</v>
      </c>
      <c r="O21" s="81">
        <v>17</v>
      </c>
    </row>
    <row r="22" spans="1:15" x14ac:dyDescent="0.2">
      <c r="A22" s="7" t="s">
        <v>3</v>
      </c>
      <c r="B22" s="54">
        <v>1518</v>
      </c>
      <c r="C22" s="54">
        <v>106</v>
      </c>
      <c r="D22" s="17">
        <v>320</v>
      </c>
      <c r="E22" s="17">
        <v>380</v>
      </c>
      <c r="F22" s="17">
        <v>337</v>
      </c>
      <c r="G22" s="17">
        <v>200</v>
      </c>
      <c r="H22" s="43">
        <v>175</v>
      </c>
      <c r="I22" s="54">
        <v>209</v>
      </c>
      <c r="J22" s="17">
        <v>210</v>
      </c>
      <c r="K22" s="17">
        <v>256</v>
      </c>
      <c r="L22" s="17">
        <v>250</v>
      </c>
      <c r="M22" s="17">
        <v>191</v>
      </c>
      <c r="N22" s="17">
        <v>232</v>
      </c>
      <c r="O22" s="81">
        <v>170</v>
      </c>
    </row>
    <row r="23" spans="1:15" x14ac:dyDescent="0.2">
      <c r="A23" s="7" t="s">
        <v>89</v>
      </c>
      <c r="B23" s="54">
        <v>4712</v>
      </c>
      <c r="C23" s="54">
        <v>431</v>
      </c>
      <c r="D23" s="17">
        <v>951</v>
      </c>
      <c r="E23" s="17">
        <v>1616</v>
      </c>
      <c r="F23" s="17">
        <v>990</v>
      </c>
      <c r="G23" s="17">
        <v>419</v>
      </c>
      <c r="H23" s="43">
        <v>305</v>
      </c>
      <c r="I23" s="54">
        <v>481</v>
      </c>
      <c r="J23" s="17">
        <v>1050</v>
      </c>
      <c r="K23" s="17">
        <v>1095</v>
      </c>
      <c r="L23" s="17">
        <v>858</v>
      </c>
      <c r="M23" s="17">
        <v>493</v>
      </c>
      <c r="N23" s="17">
        <v>465</v>
      </c>
      <c r="O23" s="81">
        <v>270</v>
      </c>
    </row>
    <row r="24" spans="1:15" x14ac:dyDescent="0.2">
      <c r="A24" s="7" t="s">
        <v>92</v>
      </c>
      <c r="B24" s="54">
        <v>1413</v>
      </c>
      <c r="C24" s="54">
        <v>150</v>
      </c>
      <c r="D24" s="17">
        <v>305</v>
      </c>
      <c r="E24" s="17">
        <v>348</v>
      </c>
      <c r="F24" s="17">
        <v>326</v>
      </c>
      <c r="G24" s="17">
        <v>166</v>
      </c>
      <c r="H24" s="43">
        <v>118</v>
      </c>
      <c r="I24" s="54">
        <v>194</v>
      </c>
      <c r="J24" s="17">
        <v>256</v>
      </c>
      <c r="K24" s="17">
        <v>267</v>
      </c>
      <c r="L24" s="17">
        <v>235</v>
      </c>
      <c r="M24" s="17">
        <v>152</v>
      </c>
      <c r="N24" s="17">
        <v>174</v>
      </c>
      <c r="O24" s="81">
        <v>135</v>
      </c>
    </row>
    <row r="25" spans="1:15" x14ac:dyDescent="0.2">
      <c r="A25" s="6" t="str">
        <f>VLOOKUP("&lt;Zeilentitel_3&gt;",Uebersetzungen!$B$3:$E$121,Uebersetzungen!$B$2+1,FALSE)</f>
        <v>Region Bernina</v>
      </c>
      <c r="B25" s="48">
        <v>3702</v>
      </c>
      <c r="C25" s="48">
        <v>119</v>
      </c>
      <c r="D25" s="9">
        <v>339</v>
      </c>
      <c r="E25" s="9">
        <v>818</v>
      </c>
      <c r="F25" s="9">
        <v>1069</v>
      </c>
      <c r="G25" s="9">
        <v>766</v>
      </c>
      <c r="H25" s="47">
        <v>591</v>
      </c>
      <c r="I25" s="48">
        <v>222</v>
      </c>
      <c r="J25" s="9">
        <v>525</v>
      </c>
      <c r="K25" s="9">
        <v>635</v>
      </c>
      <c r="L25" s="9">
        <v>758</v>
      </c>
      <c r="M25" s="9">
        <v>596</v>
      </c>
      <c r="N25" s="9">
        <v>645</v>
      </c>
      <c r="O25" s="80">
        <v>321</v>
      </c>
    </row>
    <row r="26" spans="1:15" x14ac:dyDescent="0.2">
      <c r="A26" s="7" t="s">
        <v>4</v>
      </c>
      <c r="B26" s="54">
        <v>910</v>
      </c>
      <c r="C26" s="54">
        <v>16</v>
      </c>
      <c r="D26" s="17">
        <v>76</v>
      </c>
      <c r="E26" s="17">
        <v>263</v>
      </c>
      <c r="F26" s="17">
        <v>343</v>
      </c>
      <c r="G26" s="17">
        <v>125</v>
      </c>
      <c r="H26" s="43">
        <v>87</v>
      </c>
      <c r="I26" s="54">
        <v>43</v>
      </c>
      <c r="J26" s="17">
        <v>113</v>
      </c>
      <c r="K26" s="17">
        <v>126</v>
      </c>
      <c r="L26" s="17">
        <v>209</v>
      </c>
      <c r="M26" s="17">
        <v>165</v>
      </c>
      <c r="N26" s="17">
        <v>191</v>
      </c>
      <c r="O26" s="81">
        <v>63</v>
      </c>
    </row>
    <row r="27" spans="1:15" x14ac:dyDescent="0.2">
      <c r="A27" s="7" t="s">
        <v>5</v>
      </c>
      <c r="B27" s="54">
        <v>2792</v>
      </c>
      <c r="C27" s="54">
        <v>103</v>
      </c>
      <c r="D27" s="17">
        <v>263</v>
      </c>
      <c r="E27" s="17">
        <v>555</v>
      </c>
      <c r="F27" s="17">
        <v>726</v>
      </c>
      <c r="G27" s="17">
        <v>641</v>
      </c>
      <c r="H27" s="43">
        <v>504</v>
      </c>
      <c r="I27" s="54">
        <v>179</v>
      </c>
      <c r="J27" s="17">
        <v>412</v>
      </c>
      <c r="K27" s="17">
        <v>509</v>
      </c>
      <c r="L27" s="17">
        <v>549</v>
      </c>
      <c r="M27" s="17">
        <v>431</v>
      </c>
      <c r="N27" s="17">
        <v>454</v>
      </c>
      <c r="O27" s="81">
        <v>258</v>
      </c>
    </row>
    <row r="28" spans="1:15" x14ac:dyDescent="0.2">
      <c r="A28" s="6" t="str">
        <f>VLOOKUP("&lt;Zeilentitel_4&gt;",Uebersetzungen!$B$3:$E$121,Uebersetzungen!$B$2+1,FALSE)</f>
        <v>Region Engiadina Bassa/Val Müstair</v>
      </c>
      <c r="B28" s="48">
        <v>9954</v>
      </c>
      <c r="C28" s="48">
        <v>1405</v>
      </c>
      <c r="D28" s="9">
        <v>1832</v>
      </c>
      <c r="E28" s="9">
        <v>2338</v>
      </c>
      <c r="F28" s="9">
        <v>2071</v>
      </c>
      <c r="G28" s="9">
        <v>1264</v>
      </c>
      <c r="H28" s="47">
        <v>1044</v>
      </c>
      <c r="I28" s="48">
        <v>1383</v>
      </c>
      <c r="J28" s="9">
        <v>1486</v>
      </c>
      <c r="K28" s="9">
        <v>1654</v>
      </c>
      <c r="L28" s="9">
        <v>1617</v>
      </c>
      <c r="M28" s="9">
        <v>1094</v>
      </c>
      <c r="N28" s="9">
        <v>1560</v>
      </c>
      <c r="O28" s="80">
        <v>1160</v>
      </c>
    </row>
    <row r="29" spans="1:15" x14ac:dyDescent="0.2">
      <c r="A29" s="7" t="s">
        <v>38</v>
      </c>
      <c r="B29" s="54">
        <v>1291</v>
      </c>
      <c r="C29" s="54">
        <v>219</v>
      </c>
      <c r="D29" s="17">
        <v>192</v>
      </c>
      <c r="E29" s="17">
        <v>250</v>
      </c>
      <c r="F29" s="17">
        <v>314</v>
      </c>
      <c r="G29" s="17">
        <v>176</v>
      </c>
      <c r="H29" s="43">
        <v>140</v>
      </c>
      <c r="I29" s="54">
        <v>209</v>
      </c>
      <c r="J29" s="17">
        <v>155</v>
      </c>
      <c r="K29" s="17">
        <v>174</v>
      </c>
      <c r="L29" s="17">
        <v>193</v>
      </c>
      <c r="M29" s="17">
        <v>174</v>
      </c>
      <c r="N29" s="17">
        <v>220</v>
      </c>
      <c r="O29" s="81">
        <v>166</v>
      </c>
    </row>
    <row r="30" spans="1:15" x14ac:dyDescent="0.2">
      <c r="A30" s="7" t="s">
        <v>39</v>
      </c>
      <c r="B30" s="54">
        <v>1092</v>
      </c>
      <c r="C30" s="54">
        <v>348</v>
      </c>
      <c r="D30" s="17">
        <v>288</v>
      </c>
      <c r="E30" s="17">
        <v>204</v>
      </c>
      <c r="F30" s="17">
        <v>145</v>
      </c>
      <c r="G30" s="17">
        <v>60</v>
      </c>
      <c r="H30" s="43">
        <v>47</v>
      </c>
      <c r="I30" s="54">
        <v>396</v>
      </c>
      <c r="J30" s="17">
        <v>222</v>
      </c>
      <c r="K30" s="17">
        <v>154</v>
      </c>
      <c r="L30" s="17">
        <v>120</v>
      </c>
      <c r="M30" s="17">
        <v>63</v>
      </c>
      <c r="N30" s="17">
        <v>89</v>
      </c>
      <c r="O30" s="81">
        <v>48</v>
      </c>
    </row>
    <row r="31" spans="1:15" x14ac:dyDescent="0.2">
      <c r="A31" s="7" t="s">
        <v>40</v>
      </c>
      <c r="B31" s="54">
        <v>5503</v>
      </c>
      <c r="C31" s="54">
        <v>699</v>
      </c>
      <c r="D31" s="17">
        <v>1096</v>
      </c>
      <c r="E31" s="17">
        <v>1472</v>
      </c>
      <c r="F31" s="17">
        <v>1122</v>
      </c>
      <c r="G31" s="17">
        <v>607</v>
      </c>
      <c r="H31" s="43">
        <v>507</v>
      </c>
      <c r="I31" s="54">
        <v>588</v>
      </c>
      <c r="J31" s="17">
        <v>883</v>
      </c>
      <c r="K31" s="17">
        <v>1028</v>
      </c>
      <c r="L31" s="17">
        <v>955</v>
      </c>
      <c r="M31" s="17">
        <v>600</v>
      </c>
      <c r="N31" s="17">
        <v>839</v>
      </c>
      <c r="O31" s="81">
        <v>610</v>
      </c>
    </row>
    <row r="32" spans="1:15" x14ac:dyDescent="0.2">
      <c r="A32" s="7" t="s">
        <v>41</v>
      </c>
      <c r="B32" s="54">
        <v>731</v>
      </c>
      <c r="C32" s="54">
        <v>26</v>
      </c>
      <c r="D32" s="17">
        <v>95</v>
      </c>
      <c r="E32" s="17">
        <v>147</v>
      </c>
      <c r="F32" s="17">
        <v>165</v>
      </c>
      <c r="G32" s="17">
        <v>159</v>
      </c>
      <c r="H32" s="43">
        <v>139</v>
      </c>
      <c r="I32" s="54">
        <v>78</v>
      </c>
      <c r="J32" s="17">
        <v>67</v>
      </c>
      <c r="K32" s="17">
        <v>91</v>
      </c>
      <c r="L32" s="17">
        <v>100</v>
      </c>
      <c r="M32" s="17">
        <v>76</v>
      </c>
      <c r="N32" s="17">
        <v>160</v>
      </c>
      <c r="O32" s="81">
        <v>159</v>
      </c>
    </row>
    <row r="33" spans="1:15" x14ac:dyDescent="0.2">
      <c r="A33" s="7" t="s">
        <v>60</v>
      </c>
      <c r="B33" s="54">
        <v>1337</v>
      </c>
      <c r="C33" s="54">
        <v>113</v>
      </c>
      <c r="D33" s="17">
        <v>161</v>
      </c>
      <c r="E33" s="17">
        <v>265</v>
      </c>
      <c r="F33" s="17">
        <v>325</v>
      </c>
      <c r="G33" s="17">
        <v>262</v>
      </c>
      <c r="H33" s="43">
        <v>211</v>
      </c>
      <c r="I33" s="54">
        <v>112</v>
      </c>
      <c r="J33" s="17">
        <v>159</v>
      </c>
      <c r="K33" s="17">
        <v>207</v>
      </c>
      <c r="L33" s="17">
        <v>249</v>
      </c>
      <c r="M33" s="17">
        <v>181</v>
      </c>
      <c r="N33" s="17">
        <v>252</v>
      </c>
      <c r="O33" s="81">
        <v>177</v>
      </c>
    </row>
    <row r="34" spans="1:15" x14ac:dyDescent="0.2">
      <c r="A34" s="6" t="str">
        <f>VLOOKUP("&lt;Zeilentitel_5&gt;",Uebersetzungen!$B$3:$E$121,Uebersetzungen!$B$2+1,FALSE)</f>
        <v>Region Imboden</v>
      </c>
      <c r="B34" s="48">
        <v>14944</v>
      </c>
      <c r="C34" s="48">
        <v>1106</v>
      </c>
      <c r="D34" s="9">
        <v>2390</v>
      </c>
      <c r="E34" s="9">
        <v>3850</v>
      </c>
      <c r="F34" s="9">
        <v>4145</v>
      </c>
      <c r="G34" s="9">
        <v>2224</v>
      </c>
      <c r="H34" s="47">
        <v>1229</v>
      </c>
      <c r="I34" s="48">
        <v>1251</v>
      </c>
      <c r="J34" s="9">
        <v>2042</v>
      </c>
      <c r="K34" s="9">
        <v>2473</v>
      </c>
      <c r="L34" s="9">
        <v>3112</v>
      </c>
      <c r="M34" s="9">
        <v>2140</v>
      </c>
      <c r="N34" s="9">
        <v>2625</v>
      </c>
      <c r="O34" s="80">
        <v>1301</v>
      </c>
    </row>
    <row r="35" spans="1:15" x14ac:dyDescent="0.2">
      <c r="A35" s="7" t="s">
        <v>31</v>
      </c>
      <c r="B35" s="54">
        <v>1735</v>
      </c>
      <c r="C35" s="54">
        <v>67</v>
      </c>
      <c r="D35" s="17">
        <v>185</v>
      </c>
      <c r="E35" s="17">
        <v>363</v>
      </c>
      <c r="F35" s="17">
        <v>470</v>
      </c>
      <c r="G35" s="17">
        <v>417</v>
      </c>
      <c r="H35" s="43">
        <v>233</v>
      </c>
      <c r="I35" s="54">
        <v>65</v>
      </c>
      <c r="J35" s="17">
        <v>177</v>
      </c>
      <c r="K35" s="17">
        <v>271</v>
      </c>
      <c r="L35" s="17">
        <v>296</v>
      </c>
      <c r="M35" s="17">
        <v>269</v>
      </c>
      <c r="N35" s="17">
        <v>430</v>
      </c>
      <c r="O35" s="81">
        <v>227</v>
      </c>
    </row>
    <row r="36" spans="1:15" x14ac:dyDescent="0.2">
      <c r="A36" s="7" t="s">
        <v>32</v>
      </c>
      <c r="B36" s="54">
        <v>3923</v>
      </c>
      <c r="C36" s="54">
        <v>149</v>
      </c>
      <c r="D36" s="17">
        <v>411</v>
      </c>
      <c r="E36" s="17">
        <v>966</v>
      </c>
      <c r="F36" s="17">
        <v>1413</v>
      </c>
      <c r="G36" s="17">
        <v>660</v>
      </c>
      <c r="H36" s="43">
        <v>324</v>
      </c>
      <c r="I36" s="54">
        <v>134</v>
      </c>
      <c r="J36" s="17">
        <v>324</v>
      </c>
      <c r="K36" s="17">
        <v>634</v>
      </c>
      <c r="L36" s="17">
        <v>967</v>
      </c>
      <c r="M36" s="17">
        <v>643</v>
      </c>
      <c r="N36" s="17">
        <v>861</v>
      </c>
      <c r="O36" s="81">
        <v>360</v>
      </c>
    </row>
    <row r="37" spans="1:15" x14ac:dyDescent="0.2">
      <c r="A37" s="7" t="s">
        <v>33</v>
      </c>
      <c r="B37" s="54">
        <v>776</v>
      </c>
      <c r="C37" s="54">
        <v>53</v>
      </c>
      <c r="D37" s="17">
        <v>66</v>
      </c>
      <c r="E37" s="17">
        <v>137</v>
      </c>
      <c r="F37" s="17">
        <v>273</v>
      </c>
      <c r="G37" s="17">
        <v>161</v>
      </c>
      <c r="H37" s="43">
        <v>86</v>
      </c>
      <c r="I37" s="54">
        <v>90</v>
      </c>
      <c r="J37" s="17">
        <v>60</v>
      </c>
      <c r="K37" s="17">
        <v>85</v>
      </c>
      <c r="L37" s="17">
        <v>219</v>
      </c>
      <c r="M37" s="17">
        <v>105</v>
      </c>
      <c r="N37" s="17">
        <v>134</v>
      </c>
      <c r="O37" s="81">
        <v>83</v>
      </c>
    </row>
    <row r="38" spans="1:15" x14ac:dyDescent="0.2">
      <c r="A38" s="7" t="s">
        <v>34</v>
      </c>
      <c r="B38" s="54">
        <v>1290</v>
      </c>
      <c r="C38" s="54">
        <v>64</v>
      </c>
      <c r="D38" s="17">
        <v>149</v>
      </c>
      <c r="E38" s="17">
        <v>222</v>
      </c>
      <c r="F38" s="17">
        <v>431</v>
      </c>
      <c r="G38" s="17">
        <v>264</v>
      </c>
      <c r="H38" s="43">
        <v>160</v>
      </c>
      <c r="I38" s="54">
        <v>61</v>
      </c>
      <c r="J38" s="17">
        <v>100</v>
      </c>
      <c r="K38" s="17">
        <v>142</v>
      </c>
      <c r="L38" s="17">
        <v>214</v>
      </c>
      <c r="M38" s="17">
        <v>251</v>
      </c>
      <c r="N38" s="17">
        <v>341</v>
      </c>
      <c r="O38" s="81">
        <v>181</v>
      </c>
    </row>
    <row r="39" spans="1:15" x14ac:dyDescent="0.2">
      <c r="A39" s="7" t="s">
        <v>35</v>
      </c>
      <c r="B39" s="54">
        <v>5246</v>
      </c>
      <c r="C39" s="54">
        <v>647</v>
      </c>
      <c r="D39" s="17">
        <v>1245</v>
      </c>
      <c r="E39" s="17">
        <v>1675</v>
      </c>
      <c r="F39" s="17">
        <v>1070</v>
      </c>
      <c r="G39" s="17">
        <v>394</v>
      </c>
      <c r="H39" s="43">
        <v>215</v>
      </c>
      <c r="I39" s="54">
        <v>717</v>
      </c>
      <c r="J39" s="17">
        <v>1106</v>
      </c>
      <c r="K39" s="17">
        <v>1011</v>
      </c>
      <c r="L39" s="17">
        <v>1048</v>
      </c>
      <c r="M39" s="17">
        <v>581</v>
      </c>
      <c r="N39" s="17">
        <v>524</v>
      </c>
      <c r="O39" s="81">
        <v>259</v>
      </c>
    </row>
    <row r="40" spans="1:15" x14ac:dyDescent="0.2">
      <c r="A40" s="7" t="s">
        <v>36</v>
      </c>
      <c r="B40" s="54">
        <v>723</v>
      </c>
      <c r="C40" s="54">
        <v>37</v>
      </c>
      <c r="D40" s="17">
        <v>88</v>
      </c>
      <c r="E40" s="17">
        <v>171</v>
      </c>
      <c r="F40" s="17">
        <v>192</v>
      </c>
      <c r="G40" s="17">
        <v>137</v>
      </c>
      <c r="H40" s="43">
        <v>98</v>
      </c>
      <c r="I40" s="54">
        <v>39</v>
      </c>
      <c r="J40" s="17">
        <v>74</v>
      </c>
      <c r="K40" s="17">
        <v>119</v>
      </c>
      <c r="L40" s="17">
        <v>138</v>
      </c>
      <c r="M40" s="17">
        <v>119</v>
      </c>
      <c r="N40" s="17">
        <v>142</v>
      </c>
      <c r="O40" s="81">
        <v>92</v>
      </c>
    </row>
    <row r="41" spans="1:15" x14ac:dyDescent="0.2">
      <c r="A41" s="7" t="s">
        <v>37</v>
      </c>
      <c r="B41" s="54">
        <v>1251</v>
      </c>
      <c r="C41" s="54">
        <v>89</v>
      </c>
      <c r="D41" s="17">
        <v>246</v>
      </c>
      <c r="E41" s="17">
        <v>316</v>
      </c>
      <c r="F41" s="17">
        <v>296</v>
      </c>
      <c r="G41" s="17">
        <v>191</v>
      </c>
      <c r="H41" s="43">
        <v>113</v>
      </c>
      <c r="I41" s="54">
        <v>145</v>
      </c>
      <c r="J41" s="17">
        <v>201</v>
      </c>
      <c r="K41" s="17">
        <v>211</v>
      </c>
      <c r="L41" s="17">
        <v>230</v>
      </c>
      <c r="M41" s="17">
        <v>172</v>
      </c>
      <c r="N41" s="17">
        <v>193</v>
      </c>
      <c r="O41" s="81">
        <v>99</v>
      </c>
    </row>
    <row r="42" spans="1:15" x14ac:dyDescent="0.2">
      <c r="A42" s="6" t="str">
        <f>VLOOKUP("&lt;Zeilentitel_6&gt;",Uebersetzungen!$B$3:$E$121,Uebersetzungen!$B$2+1,FALSE)</f>
        <v>Region Landquart</v>
      </c>
      <c r="B42" s="48">
        <v>13147</v>
      </c>
      <c r="C42" s="48">
        <v>562</v>
      </c>
      <c r="D42" s="9">
        <v>1628</v>
      </c>
      <c r="E42" s="9">
        <v>2577</v>
      </c>
      <c r="F42" s="9">
        <v>4162</v>
      </c>
      <c r="G42" s="9">
        <v>2463</v>
      </c>
      <c r="H42" s="47">
        <v>1755</v>
      </c>
      <c r="I42" s="48">
        <v>582</v>
      </c>
      <c r="J42" s="9">
        <v>1159</v>
      </c>
      <c r="K42" s="9">
        <v>1888</v>
      </c>
      <c r="L42" s="9">
        <v>2597</v>
      </c>
      <c r="M42" s="9">
        <v>2256</v>
      </c>
      <c r="N42" s="9">
        <v>2940</v>
      </c>
      <c r="O42" s="80">
        <v>1725</v>
      </c>
    </row>
    <row r="43" spans="1:15" x14ac:dyDescent="0.2">
      <c r="A43" s="7" t="s">
        <v>71</v>
      </c>
      <c r="B43" s="54">
        <v>1648</v>
      </c>
      <c r="C43" s="54">
        <v>70</v>
      </c>
      <c r="D43" s="17">
        <v>177</v>
      </c>
      <c r="E43" s="17">
        <v>291</v>
      </c>
      <c r="F43" s="17">
        <v>563</v>
      </c>
      <c r="G43" s="17">
        <v>342</v>
      </c>
      <c r="H43" s="43">
        <v>205</v>
      </c>
      <c r="I43" s="54">
        <v>85</v>
      </c>
      <c r="J43" s="17">
        <v>145</v>
      </c>
      <c r="K43" s="17">
        <v>186</v>
      </c>
      <c r="L43" s="17">
        <v>263</v>
      </c>
      <c r="M43" s="17">
        <v>383</v>
      </c>
      <c r="N43" s="17">
        <v>404</v>
      </c>
      <c r="O43" s="81">
        <v>182</v>
      </c>
    </row>
    <row r="44" spans="1:15" x14ac:dyDescent="0.2">
      <c r="A44" s="7" t="s">
        <v>72</v>
      </c>
      <c r="B44" s="54">
        <v>1427</v>
      </c>
      <c r="C44" s="54">
        <v>128</v>
      </c>
      <c r="D44" s="17">
        <v>198</v>
      </c>
      <c r="E44" s="17">
        <v>254</v>
      </c>
      <c r="F44" s="17">
        <v>338</v>
      </c>
      <c r="G44" s="17">
        <v>238</v>
      </c>
      <c r="H44" s="43">
        <v>271</v>
      </c>
      <c r="I44" s="54">
        <v>154</v>
      </c>
      <c r="J44" s="17">
        <v>178</v>
      </c>
      <c r="K44" s="17">
        <v>209</v>
      </c>
      <c r="L44" s="17">
        <v>265</v>
      </c>
      <c r="M44" s="17">
        <v>153</v>
      </c>
      <c r="N44" s="17">
        <v>267</v>
      </c>
      <c r="O44" s="81">
        <v>201</v>
      </c>
    </row>
    <row r="45" spans="1:15" x14ac:dyDescent="0.2">
      <c r="A45" s="7" t="s">
        <v>73</v>
      </c>
      <c r="B45" s="54">
        <v>1782</v>
      </c>
      <c r="C45" s="54">
        <v>76</v>
      </c>
      <c r="D45" s="17">
        <v>247</v>
      </c>
      <c r="E45" s="17">
        <v>371</v>
      </c>
      <c r="F45" s="17">
        <v>497</v>
      </c>
      <c r="G45" s="17">
        <v>365</v>
      </c>
      <c r="H45" s="43">
        <v>226</v>
      </c>
      <c r="I45" s="54">
        <v>72</v>
      </c>
      <c r="J45" s="17">
        <v>147</v>
      </c>
      <c r="K45" s="17">
        <v>250</v>
      </c>
      <c r="L45" s="17">
        <v>350</v>
      </c>
      <c r="M45" s="17">
        <v>290</v>
      </c>
      <c r="N45" s="17">
        <v>405</v>
      </c>
      <c r="O45" s="81">
        <v>268</v>
      </c>
    </row>
    <row r="46" spans="1:15" x14ac:dyDescent="0.2">
      <c r="A46" s="7" t="s">
        <v>74</v>
      </c>
      <c r="B46" s="54">
        <v>465</v>
      </c>
      <c r="C46" s="54">
        <v>14</v>
      </c>
      <c r="D46" s="17">
        <v>67</v>
      </c>
      <c r="E46" s="17">
        <v>84</v>
      </c>
      <c r="F46" s="17">
        <v>164</v>
      </c>
      <c r="G46" s="17">
        <v>84</v>
      </c>
      <c r="H46" s="43">
        <v>52</v>
      </c>
      <c r="I46" s="54">
        <v>13</v>
      </c>
      <c r="J46" s="17">
        <v>34</v>
      </c>
      <c r="K46" s="17">
        <v>62</v>
      </c>
      <c r="L46" s="17">
        <v>79</v>
      </c>
      <c r="M46" s="17">
        <v>77</v>
      </c>
      <c r="N46" s="17">
        <v>98</v>
      </c>
      <c r="O46" s="81">
        <v>102</v>
      </c>
    </row>
    <row r="47" spans="1:15" x14ac:dyDescent="0.2">
      <c r="A47" s="7" t="s">
        <v>75</v>
      </c>
      <c r="B47" s="54">
        <v>489</v>
      </c>
      <c r="C47" s="54">
        <v>23</v>
      </c>
      <c r="D47" s="17">
        <v>41</v>
      </c>
      <c r="E47" s="17">
        <v>97</v>
      </c>
      <c r="F47" s="17">
        <v>137</v>
      </c>
      <c r="G47" s="17">
        <v>108</v>
      </c>
      <c r="H47" s="43">
        <v>83</v>
      </c>
      <c r="I47" s="54">
        <v>17</v>
      </c>
      <c r="J47" s="17">
        <v>23</v>
      </c>
      <c r="K47" s="17">
        <v>63</v>
      </c>
      <c r="L47" s="17">
        <v>67</v>
      </c>
      <c r="M47" s="17">
        <v>92</v>
      </c>
      <c r="N47" s="17">
        <v>130</v>
      </c>
      <c r="O47" s="81">
        <v>97</v>
      </c>
    </row>
    <row r="48" spans="1:15" x14ac:dyDescent="0.2">
      <c r="A48" s="7" t="s">
        <v>76</v>
      </c>
      <c r="B48" s="54">
        <v>1682</v>
      </c>
      <c r="C48" s="54">
        <v>91</v>
      </c>
      <c r="D48" s="17">
        <v>229</v>
      </c>
      <c r="E48" s="17">
        <v>364</v>
      </c>
      <c r="F48" s="17">
        <v>478</v>
      </c>
      <c r="G48" s="17">
        <v>254</v>
      </c>
      <c r="H48" s="43">
        <v>266</v>
      </c>
      <c r="I48" s="54">
        <v>65</v>
      </c>
      <c r="J48" s="17">
        <v>139</v>
      </c>
      <c r="K48" s="17">
        <v>229</v>
      </c>
      <c r="L48" s="17">
        <v>287</v>
      </c>
      <c r="M48" s="17">
        <v>255</v>
      </c>
      <c r="N48" s="17">
        <v>401</v>
      </c>
      <c r="O48" s="81">
        <v>306</v>
      </c>
    </row>
    <row r="49" spans="1:15" x14ac:dyDescent="0.2">
      <c r="A49" s="7" t="s">
        <v>77</v>
      </c>
      <c r="B49" s="54">
        <v>1248</v>
      </c>
      <c r="C49" s="54">
        <v>22</v>
      </c>
      <c r="D49" s="17">
        <v>113</v>
      </c>
      <c r="E49" s="17">
        <v>217</v>
      </c>
      <c r="F49" s="17">
        <v>411</v>
      </c>
      <c r="G49" s="17">
        <v>261</v>
      </c>
      <c r="H49" s="43">
        <v>224</v>
      </c>
      <c r="I49" s="54">
        <v>18</v>
      </c>
      <c r="J49" s="17">
        <v>71</v>
      </c>
      <c r="K49" s="17">
        <v>138</v>
      </c>
      <c r="L49" s="17">
        <v>170</v>
      </c>
      <c r="M49" s="17">
        <v>221</v>
      </c>
      <c r="N49" s="17">
        <v>376</v>
      </c>
      <c r="O49" s="81">
        <v>254</v>
      </c>
    </row>
    <row r="50" spans="1:15" x14ac:dyDescent="0.2">
      <c r="A50" s="7" t="s">
        <v>78</v>
      </c>
      <c r="B50" s="54">
        <v>4406</v>
      </c>
      <c r="C50" s="54">
        <v>138</v>
      </c>
      <c r="D50" s="17">
        <v>556</v>
      </c>
      <c r="E50" s="17">
        <v>899</v>
      </c>
      <c r="F50" s="17">
        <v>1574</v>
      </c>
      <c r="G50" s="17">
        <v>811</v>
      </c>
      <c r="H50" s="43">
        <v>428</v>
      </c>
      <c r="I50" s="54">
        <v>158</v>
      </c>
      <c r="J50" s="17">
        <v>422</v>
      </c>
      <c r="K50" s="17">
        <v>751</v>
      </c>
      <c r="L50" s="17">
        <v>1116</v>
      </c>
      <c r="M50" s="17">
        <v>785</v>
      </c>
      <c r="N50" s="17">
        <v>859</v>
      </c>
      <c r="O50" s="81">
        <v>315</v>
      </c>
    </row>
    <row r="51" spans="1:15" x14ac:dyDescent="0.2">
      <c r="A51" s="6" t="str">
        <f>VLOOKUP("&lt;Zeilentitel_7&gt;",Uebersetzungen!$B$3:$E$121,Uebersetzungen!$B$2+1,FALSE)</f>
        <v>Region Maloja</v>
      </c>
      <c r="B51" s="48">
        <v>23867</v>
      </c>
      <c r="C51" s="48">
        <v>3783</v>
      </c>
      <c r="D51" s="9">
        <v>4614</v>
      </c>
      <c r="E51" s="9">
        <v>6235</v>
      </c>
      <c r="F51" s="9">
        <v>5485</v>
      </c>
      <c r="G51" s="9">
        <v>2191</v>
      </c>
      <c r="H51" s="47">
        <v>1559</v>
      </c>
      <c r="I51" s="48">
        <v>4601</v>
      </c>
      <c r="J51" s="9">
        <v>3798</v>
      </c>
      <c r="K51" s="9">
        <v>4219</v>
      </c>
      <c r="L51" s="9">
        <v>4037</v>
      </c>
      <c r="M51" s="9">
        <v>2591</v>
      </c>
      <c r="N51" s="9">
        <v>2790</v>
      </c>
      <c r="O51" s="80">
        <v>1831</v>
      </c>
    </row>
    <row r="52" spans="1:15" x14ac:dyDescent="0.2">
      <c r="A52" s="7" t="s">
        <v>42</v>
      </c>
      <c r="B52" s="54">
        <v>658</v>
      </c>
      <c r="C52" s="54">
        <v>50</v>
      </c>
      <c r="D52" s="17">
        <v>82</v>
      </c>
      <c r="E52" s="17">
        <v>131</v>
      </c>
      <c r="F52" s="17">
        <v>143</v>
      </c>
      <c r="G52" s="17">
        <v>140</v>
      </c>
      <c r="H52" s="43">
        <v>112</v>
      </c>
      <c r="I52" s="54">
        <v>81</v>
      </c>
      <c r="J52" s="17">
        <v>110</v>
      </c>
      <c r="K52" s="17">
        <v>140</v>
      </c>
      <c r="L52" s="17">
        <v>121</v>
      </c>
      <c r="M52" s="17">
        <v>59</v>
      </c>
      <c r="N52" s="17">
        <v>92</v>
      </c>
      <c r="O52" s="81">
        <v>55</v>
      </c>
    </row>
    <row r="53" spans="1:15" x14ac:dyDescent="0.2">
      <c r="A53" s="7" t="s">
        <v>43</v>
      </c>
      <c r="B53" s="54">
        <v>2444</v>
      </c>
      <c r="C53" s="54">
        <v>202</v>
      </c>
      <c r="D53" s="17">
        <v>359</v>
      </c>
      <c r="E53" s="17">
        <v>740</v>
      </c>
      <c r="F53" s="17">
        <v>638</v>
      </c>
      <c r="G53" s="17">
        <v>308</v>
      </c>
      <c r="H53" s="43">
        <v>197</v>
      </c>
      <c r="I53" s="54">
        <v>238</v>
      </c>
      <c r="J53" s="17">
        <v>366</v>
      </c>
      <c r="K53" s="17">
        <v>564</v>
      </c>
      <c r="L53" s="17">
        <v>517</v>
      </c>
      <c r="M53" s="17">
        <v>296</v>
      </c>
      <c r="N53" s="17">
        <v>295</v>
      </c>
      <c r="O53" s="81">
        <v>168</v>
      </c>
    </row>
    <row r="54" spans="1:15" x14ac:dyDescent="0.2">
      <c r="A54" s="7" t="s">
        <v>44</v>
      </c>
      <c r="B54" s="54">
        <v>430</v>
      </c>
      <c r="C54" s="54">
        <v>38</v>
      </c>
      <c r="D54" s="17">
        <v>107</v>
      </c>
      <c r="E54" s="17">
        <v>130</v>
      </c>
      <c r="F54" s="17">
        <v>98</v>
      </c>
      <c r="G54" s="17">
        <v>38</v>
      </c>
      <c r="H54" s="43">
        <v>19</v>
      </c>
      <c r="I54" s="54">
        <v>28</v>
      </c>
      <c r="J54" s="17">
        <v>110</v>
      </c>
      <c r="K54" s="17">
        <v>103</v>
      </c>
      <c r="L54" s="17">
        <v>73</v>
      </c>
      <c r="M54" s="17">
        <v>42</v>
      </c>
      <c r="N54" s="17">
        <v>49</v>
      </c>
      <c r="O54" s="81">
        <v>25</v>
      </c>
    </row>
    <row r="55" spans="1:15" x14ac:dyDescent="0.2">
      <c r="A55" s="7" t="s">
        <v>45</v>
      </c>
      <c r="B55" s="54">
        <v>2333</v>
      </c>
      <c r="C55" s="54">
        <v>300</v>
      </c>
      <c r="D55" s="17">
        <v>507</v>
      </c>
      <c r="E55" s="17">
        <v>640</v>
      </c>
      <c r="F55" s="17">
        <v>569</v>
      </c>
      <c r="G55" s="17">
        <v>191</v>
      </c>
      <c r="H55" s="43">
        <v>126</v>
      </c>
      <c r="I55" s="54">
        <v>333</v>
      </c>
      <c r="J55" s="17">
        <v>410</v>
      </c>
      <c r="K55" s="17">
        <v>411</v>
      </c>
      <c r="L55" s="17">
        <v>400</v>
      </c>
      <c r="M55" s="17">
        <v>260</v>
      </c>
      <c r="N55" s="17">
        <v>302</v>
      </c>
      <c r="O55" s="81">
        <v>217</v>
      </c>
    </row>
    <row r="56" spans="1:15" x14ac:dyDescent="0.2">
      <c r="A56" s="7" t="s">
        <v>94</v>
      </c>
      <c r="B56" s="54">
        <v>1243</v>
      </c>
      <c r="C56" s="54">
        <v>102</v>
      </c>
      <c r="D56" s="17">
        <v>302</v>
      </c>
      <c r="E56" s="17">
        <v>401</v>
      </c>
      <c r="F56" s="17">
        <v>273</v>
      </c>
      <c r="G56" s="17">
        <v>84</v>
      </c>
      <c r="H56" s="43">
        <v>81</v>
      </c>
      <c r="I56" s="54">
        <v>88</v>
      </c>
      <c r="J56" s="17">
        <v>236</v>
      </c>
      <c r="K56" s="17">
        <v>224</v>
      </c>
      <c r="L56" s="17">
        <v>219</v>
      </c>
      <c r="M56" s="17">
        <v>191</v>
      </c>
      <c r="N56" s="17">
        <v>176</v>
      </c>
      <c r="O56" s="81">
        <v>109</v>
      </c>
    </row>
    <row r="57" spans="1:15" x14ac:dyDescent="0.2">
      <c r="A57" s="7" t="s">
        <v>46</v>
      </c>
      <c r="B57" s="54">
        <v>2816</v>
      </c>
      <c r="C57" s="54">
        <v>497</v>
      </c>
      <c r="D57" s="17">
        <v>531</v>
      </c>
      <c r="E57" s="17">
        <v>689</v>
      </c>
      <c r="F57" s="17">
        <v>747</v>
      </c>
      <c r="G57" s="17">
        <v>206</v>
      </c>
      <c r="H57" s="43">
        <v>146</v>
      </c>
      <c r="I57" s="54">
        <v>476</v>
      </c>
      <c r="J57" s="17">
        <v>421</v>
      </c>
      <c r="K57" s="17">
        <v>502</v>
      </c>
      <c r="L57" s="17">
        <v>498</v>
      </c>
      <c r="M57" s="17">
        <v>355</v>
      </c>
      <c r="N57" s="17">
        <v>395</v>
      </c>
      <c r="O57" s="81">
        <v>169</v>
      </c>
    </row>
    <row r="58" spans="1:15" x14ac:dyDescent="0.2">
      <c r="A58" s="7" t="s">
        <v>96</v>
      </c>
      <c r="B58" s="54">
        <v>5935</v>
      </c>
      <c r="C58" s="54">
        <v>1418</v>
      </c>
      <c r="D58" s="17">
        <v>1081</v>
      </c>
      <c r="E58" s="17">
        <v>1363</v>
      </c>
      <c r="F58" s="17">
        <v>1311</v>
      </c>
      <c r="G58" s="17">
        <v>419</v>
      </c>
      <c r="H58" s="43">
        <v>343</v>
      </c>
      <c r="I58" s="54">
        <v>2164</v>
      </c>
      <c r="J58" s="17">
        <v>773</v>
      </c>
      <c r="K58" s="17">
        <v>723</v>
      </c>
      <c r="L58" s="17">
        <v>883</v>
      </c>
      <c r="M58" s="17">
        <v>479</v>
      </c>
      <c r="N58" s="17">
        <v>490</v>
      </c>
      <c r="O58" s="81">
        <v>423</v>
      </c>
    </row>
    <row r="59" spans="1:15" x14ac:dyDescent="0.2">
      <c r="A59" s="7" t="s">
        <v>47</v>
      </c>
      <c r="B59" s="54">
        <v>612</v>
      </c>
      <c r="C59" s="54">
        <v>81</v>
      </c>
      <c r="D59" s="17">
        <v>99</v>
      </c>
      <c r="E59" s="17">
        <v>123</v>
      </c>
      <c r="F59" s="17">
        <v>136</v>
      </c>
      <c r="G59" s="17">
        <v>92</v>
      </c>
      <c r="H59" s="43">
        <v>81</v>
      </c>
      <c r="I59" s="54">
        <v>80</v>
      </c>
      <c r="J59" s="17">
        <v>79</v>
      </c>
      <c r="K59" s="17">
        <v>109</v>
      </c>
      <c r="L59" s="17">
        <v>100</v>
      </c>
      <c r="M59" s="17">
        <v>69</v>
      </c>
      <c r="N59" s="17">
        <v>82</v>
      </c>
      <c r="O59" s="81">
        <v>93</v>
      </c>
    </row>
    <row r="60" spans="1:15" x14ac:dyDescent="0.2">
      <c r="A60" s="7" t="s">
        <v>97</v>
      </c>
      <c r="B60" s="54">
        <v>1175</v>
      </c>
      <c r="C60" s="54">
        <v>212</v>
      </c>
      <c r="D60" s="17">
        <v>269</v>
      </c>
      <c r="E60" s="17">
        <v>353</v>
      </c>
      <c r="F60" s="17">
        <v>196</v>
      </c>
      <c r="G60" s="17">
        <v>84</v>
      </c>
      <c r="H60" s="43">
        <v>61</v>
      </c>
      <c r="I60" s="54">
        <v>195</v>
      </c>
      <c r="J60" s="17">
        <v>210</v>
      </c>
      <c r="K60" s="17">
        <v>237</v>
      </c>
      <c r="L60" s="17">
        <v>206</v>
      </c>
      <c r="M60" s="17">
        <v>117</v>
      </c>
      <c r="N60" s="17">
        <v>131</v>
      </c>
      <c r="O60" s="81">
        <v>79</v>
      </c>
    </row>
    <row r="61" spans="1:15" x14ac:dyDescent="0.2">
      <c r="A61" s="7" t="s">
        <v>48</v>
      </c>
      <c r="B61" s="54">
        <v>2515</v>
      </c>
      <c r="C61" s="54">
        <v>470</v>
      </c>
      <c r="D61" s="17">
        <v>591</v>
      </c>
      <c r="E61" s="17">
        <v>679</v>
      </c>
      <c r="F61" s="17">
        <v>472</v>
      </c>
      <c r="G61" s="17">
        <v>194</v>
      </c>
      <c r="H61" s="43">
        <v>109</v>
      </c>
      <c r="I61" s="54">
        <v>431</v>
      </c>
      <c r="J61" s="17">
        <v>531</v>
      </c>
      <c r="K61" s="17">
        <v>525</v>
      </c>
      <c r="L61" s="17">
        <v>343</v>
      </c>
      <c r="M61" s="17">
        <v>259</v>
      </c>
      <c r="N61" s="17">
        <v>246</v>
      </c>
      <c r="O61" s="81">
        <v>180</v>
      </c>
    </row>
    <row r="62" spans="1:15" x14ac:dyDescent="0.2">
      <c r="A62" s="7" t="s">
        <v>49</v>
      </c>
      <c r="B62" s="54">
        <v>1614</v>
      </c>
      <c r="C62" s="54">
        <v>154</v>
      </c>
      <c r="D62" s="17">
        <v>294</v>
      </c>
      <c r="E62" s="17">
        <v>478</v>
      </c>
      <c r="F62" s="17">
        <v>431</v>
      </c>
      <c r="G62" s="17">
        <v>144</v>
      </c>
      <c r="H62" s="43">
        <v>113</v>
      </c>
      <c r="I62" s="54">
        <v>154</v>
      </c>
      <c r="J62" s="17">
        <v>235</v>
      </c>
      <c r="K62" s="17">
        <v>339</v>
      </c>
      <c r="L62" s="17">
        <v>342</v>
      </c>
      <c r="M62" s="17">
        <v>210</v>
      </c>
      <c r="N62" s="17">
        <v>212</v>
      </c>
      <c r="O62" s="81">
        <v>122</v>
      </c>
    </row>
    <row r="63" spans="1:15" x14ac:dyDescent="0.2">
      <c r="A63" s="7" t="s">
        <v>98</v>
      </c>
      <c r="B63" s="54">
        <v>2092</v>
      </c>
      <c r="C63" s="54">
        <v>259</v>
      </c>
      <c r="D63" s="17">
        <v>392</v>
      </c>
      <c r="E63" s="17">
        <v>508</v>
      </c>
      <c r="F63" s="17">
        <v>471</v>
      </c>
      <c r="G63" s="17">
        <v>291</v>
      </c>
      <c r="H63" s="43">
        <v>171</v>
      </c>
      <c r="I63" s="54">
        <v>333</v>
      </c>
      <c r="J63" s="17">
        <v>317</v>
      </c>
      <c r="K63" s="17">
        <v>342</v>
      </c>
      <c r="L63" s="17">
        <v>335</v>
      </c>
      <c r="M63" s="17">
        <v>254</v>
      </c>
      <c r="N63" s="17">
        <v>320</v>
      </c>
      <c r="O63" s="81">
        <v>191</v>
      </c>
    </row>
    <row r="64" spans="1:15" x14ac:dyDescent="0.2">
      <c r="A64" s="6" t="str">
        <f>VLOOKUP("&lt;Zeilentitel_8&gt;",Uebersetzungen!$B$3:$E$121,Uebersetzungen!$B$2+1,FALSE)</f>
        <v>Region Moesa</v>
      </c>
      <c r="B64" s="48">
        <v>8088</v>
      </c>
      <c r="C64" s="48">
        <v>503</v>
      </c>
      <c r="D64" s="9">
        <v>1427</v>
      </c>
      <c r="E64" s="9">
        <v>2401</v>
      </c>
      <c r="F64" s="9">
        <v>2075</v>
      </c>
      <c r="G64" s="9">
        <v>1057</v>
      </c>
      <c r="H64" s="47">
        <v>625</v>
      </c>
      <c r="I64" s="48">
        <v>635</v>
      </c>
      <c r="J64" s="9">
        <v>1455</v>
      </c>
      <c r="K64" s="9">
        <v>1621</v>
      </c>
      <c r="L64" s="9">
        <v>1562</v>
      </c>
      <c r="M64" s="9">
        <v>1010</v>
      </c>
      <c r="N64" s="9">
        <v>1153</v>
      </c>
      <c r="O64" s="80">
        <v>652</v>
      </c>
    </row>
    <row r="65" spans="1:15" x14ac:dyDescent="0.2">
      <c r="A65" s="7" t="s">
        <v>50</v>
      </c>
      <c r="B65" s="54">
        <v>193</v>
      </c>
      <c r="C65" s="54">
        <v>9</v>
      </c>
      <c r="D65" s="17">
        <v>43</v>
      </c>
      <c r="E65" s="17">
        <v>93</v>
      </c>
      <c r="F65" s="17">
        <v>28</v>
      </c>
      <c r="G65" s="17">
        <v>11</v>
      </c>
      <c r="H65" s="43">
        <v>9</v>
      </c>
      <c r="I65" s="54">
        <v>30</v>
      </c>
      <c r="J65" s="17">
        <v>45</v>
      </c>
      <c r="K65" s="17">
        <v>32</v>
      </c>
      <c r="L65" s="17">
        <v>41</v>
      </c>
      <c r="M65" s="17">
        <v>14</v>
      </c>
      <c r="N65" s="17">
        <v>20</v>
      </c>
      <c r="O65" s="81">
        <v>11</v>
      </c>
    </row>
    <row r="66" spans="1:15" x14ac:dyDescent="0.2">
      <c r="A66" s="7" t="s">
        <v>51</v>
      </c>
      <c r="B66" s="54">
        <v>236</v>
      </c>
      <c r="C66" s="54">
        <v>3</v>
      </c>
      <c r="D66" s="17">
        <v>17</v>
      </c>
      <c r="E66" s="17">
        <v>91</v>
      </c>
      <c r="F66" s="17">
        <v>69</v>
      </c>
      <c r="G66" s="17">
        <v>35</v>
      </c>
      <c r="H66" s="43">
        <v>21</v>
      </c>
      <c r="I66" s="54">
        <v>9</v>
      </c>
      <c r="J66" s="17">
        <v>32</v>
      </c>
      <c r="K66" s="17">
        <v>45</v>
      </c>
      <c r="L66" s="17">
        <v>61</v>
      </c>
      <c r="M66" s="17">
        <v>37</v>
      </c>
      <c r="N66" s="17">
        <v>29</v>
      </c>
      <c r="O66" s="81">
        <v>23</v>
      </c>
    </row>
    <row r="67" spans="1:15" x14ac:dyDescent="0.2">
      <c r="A67" s="7" t="s">
        <v>52</v>
      </c>
      <c r="B67" s="54">
        <v>340</v>
      </c>
      <c r="C67" s="54">
        <v>4</v>
      </c>
      <c r="D67" s="17">
        <v>97</v>
      </c>
      <c r="E67" s="17">
        <v>106</v>
      </c>
      <c r="F67" s="17">
        <v>79</v>
      </c>
      <c r="G67" s="17">
        <v>40</v>
      </c>
      <c r="H67" s="43">
        <v>14</v>
      </c>
      <c r="I67" s="54">
        <v>54</v>
      </c>
      <c r="J67" s="17">
        <v>80</v>
      </c>
      <c r="K67" s="17">
        <v>60</v>
      </c>
      <c r="L67" s="17">
        <v>75</v>
      </c>
      <c r="M67" s="17">
        <v>27</v>
      </c>
      <c r="N67" s="17">
        <v>31</v>
      </c>
      <c r="O67" s="81">
        <v>13</v>
      </c>
    </row>
    <row r="68" spans="1:15" x14ac:dyDescent="0.2">
      <c r="A68" s="7" t="s">
        <v>53</v>
      </c>
      <c r="B68" s="54">
        <v>216</v>
      </c>
      <c r="C68" s="54">
        <v>3</v>
      </c>
      <c r="D68" s="17">
        <v>70</v>
      </c>
      <c r="E68" s="17">
        <v>81</v>
      </c>
      <c r="F68" s="17">
        <v>43</v>
      </c>
      <c r="G68" s="17">
        <v>12</v>
      </c>
      <c r="H68" s="43">
        <v>7</v>
      </c>
      <c r="I68" s="54">
        <v>30</v>
      </c>
      <c r="J68" s="17">
        <v>52</v>
      </c>
      <c r="K68" s="17">
        <v>49</v>
      </c>
      <c r="L68" s="17">
        <v>38</v>
      </c>
      <c r="M68" s="17">
        <v>14</v>
      </c>
      <c r="N68" s="17">
        <v>25</v>
      </c>
      <c r="O68" s="81">
        <v>8</v>
      </c>
    </row>
    <row r="69" spans="1:15" x14ac:dyDescent="0.2">
      <c r="A69" s="7" t="s">
        <v>54</v>
      </c>
      <c r="B69" s="54">
        <v>516</v>
      </c>
      <c r="C69" s="54">
        <v>8</v>
      </c>
      <c r="D69" s="17">
        <v>52</v>
      </c>
      <c r="E69" s="17">
        <v>136</v>
      </c>
      <c r="F69" s="17">
        <v>177</v>
      </c>
      <c r="G69" s="17">
        <v>93</v>
      </c>
      <c r="H69" s="43">
        <v>50</v>
      </c>
      <c r="I69" s="54">
        <v>10</v>
      </c>
      <c r="J69" s="17">
        <v>43</v>
      </c>
      <c r="K69" s="17">
        <v>65</v>
      </c>
      <c r="L69" s="17">
        <v>113</v>
      </c>
      <c r="M69" s="17">
        <v>85</v>
      </c>
      <c r="N69" s="17">
        <v>128</v>
      </c>
      <c r="O69" s="81">
        <v>72</v>
      </c>
    </row>
    <row r="70" spans="1:15" x14ac:dyDescent="0.2">
      <c r="A70" s="7" t="s">
        <v>55</v>
      </c>
      <c r="B70" s="54">
        <v>2174</v>
      </c>
      <c r="C70" s="54">
        <v>291</v>
      </c>
      <c r="D70" s="17">
        <v>456</v>
      </c>
      <c r="E70" s="17">
        <v>646</v>
      </c>
      <c r="F70" s="17">
        <v>456</v>
      </c>
      <c r="G70" s="17">
        <v>207</v>
      </c>
      <c r="H70" s="43">
        <v>118</v>
      </c>
      <c r="I70" s="54">
        <v>234</v>
      </c>
      <c r="J70" s="17">
        <v>486</v>
      </c>
      <c r="K70" s="17">
        <v>536</v>
      </c>
      <c r="L70" s="17">
        <v>369</v>
      </c>
      <c r="M70" s="17">
        <v>188</v>
      </c>
      <c r="N70" s="17">
        <v>212</v>
      </c>
      <c r="O70" s="81">
        <v>149</v>
      </c>
    </row>
    <row r="71" spans="1:15" x14ac:dyDescent="0.2">
      <c r="A71" s="7" t="s">
        <v>56</v>
      </c>
      <c r="B71" s="54">
        <v>304</v>
      </c>
      <c r="C71" s="54">
        <v>28</v>
      </c>
      <c r="D71" s="17">
        <v>49</v>
      </c>
      <c r="E71" s="17">
        <v>84</v>
      </c>
      <c r="F71" s="17">
        <v>85</v>
      </c>
      <c r="G71" s="17">
        <v>36</v>
      </c>
      <c r="H71" s="43">
        <v>22</v>
      </c>
      <c r="I71" s="54">
        <v>14</v>
      </c>
      <c r="J71" s="17">
        <v>53</v>
      </c>
      <c r="K71" s="17">
        <v>77</v>
      </c>
      <c r="L71" s="17">
        <v>45</v>
      </c>
      <c r="M71" s="17">
        <v>47</v>
      </c>
      <c r="N71" s="17">
        <v>40</v>
      </c>
      <c r="O71" s="81">
        <v>28</v>
      </c>
    </row>
    <row r="72" spans="1:15" x14ac:dyDescent="0.2">
      <c r="A72" s="7" t="s">
        <v>57</v>
      </c>
      <c r="B72" s="54">
        <v>408</v>
      </c>
      <c r="C72" s="54">
        <v>12</v>
      </c>
      <c r="D72" s="17">
        <v>52</v>
      </c>
      <c r="E72" s="17">
        <v>121</v>
      </c>
      <c r="F72" s="17">
        <v>143</v>
      </c>
      <c r="G72" s="17">
        <v>50</v>
      </c>
      <c r="H72" s="43">
        <v>30</v>
      </c>
      <c r="I72" s="54">
        <v>12</v>
      </c>
      <c r="J72" s="17">
        <v>50</v>
      </c>
      <c r="K72" s="17">
        <v>66</v>
      </c>
      <c r="L72" s="17">
        <v>72</v>
      </c>
      <c r="M72" s="17">
        <v>73</v>
      </c>
      <c r="N72" s="17">
        <v>93</v>
      </c>
      <c r="O72" s="81">
        <v>42</v>
      </c>
    </row>
    <row r="73" spans="1:15" x14ac:dyDescent="0.2">
      <c r="A73" s="7" t="s">
        <v>58</v>
      </c>
      <c r="B73" s="54">
        <v>924</v>
      </c>
      <c r="C73" s="54">
        <v>30</v>
      </c>
      <c r="D73" s="17">
        <v>169</v>
      </c>
      <c r="E73" s="17">
        <v>293</v>
      </c>
      <c r="F73" s="17">
        <v>252</v>
      </c>
      <c r="G73" s="17">
        <v>95</v>
      </c>
      <c r="H73" s="43">
        <v>85</v>
      </c>
      <c r="I73" s="54">
        <v>50</v>
      </c>
      <c r="J73" s="17">
        <v>140</v>
      </c>
      <c r="K73" s="17">
        <v>188</v>
      </c>
      <c r="L73" s="17">
        <v>190</v>
      </c>
      <c r="M73" s="17">
        <v>122</v>
      </c>
      <c r="N73" s="17">
        <v>133</v>
      </c>
      <c r="O73" s="81">
        <v>101</v>
      </c>
    </row>
    <row r="74" spans="1:15" x14ac:dyDescent="0.2">
      <c r="A74" s="7" t="s">
        <v>99</v>
      </c>
      <c r="B74" s="54">
        <v>1779</v>
      </c>
      <c r="C74" s="54">
        <v>71</v>
      </c>
      <c r="D74" s="17">
        <v>279</v>
      </c>
      <c r="E74" s="17">
        <v>430</v>
      </c>
      <c r="F74" s="17">
        <v>486</v>
      </c>
      <c r="G74" s="17">
        <v>323</v>
      </c>
      <c r="H74" s="43">
        <v>190</v>
      </c>
      <c r="I74" s="54">
        <v>95</v>
      </c>
      <c r="J74" s="17">
        <v>319</v>
      </c>
      <c r="K74" s="17">
        <v>317</v>
      </c>
      <c r="L74" s="17">
        <v>355</v>
      </c>
      <c r="M74" s="17">
        <v>271</v>
      </c>
      <c r="N74" s="17">
        <v>299</v>
      </c>
      <c r="O74" s="81">
        <v>123</v>
      </c>
    </row>
    <row r="75" spans="1:15" x14ac:dyDescent="0.2">
      <c r="A75" s="7" t="s">
        <v>59</v>
      </c>
      <c r="B75" s="54">
        <v>600</v>
      </c>
      <c r="C75" s="54">
        <v>18</v>
      </c>
      <c r="D75" s="17">
        <v>79</v>
      </c>
      <c r="E75" s="17">
        <v>158</v>
      </c>
      <c r="F75" s="17">
        <v>169</v>
      </c>
      <c r="G75" s="17">
        <v>117</v>
      </c>
      <c r="H75" s="43">
        <v>59</v>
      </c>
      <c r="I75" s="54">
        <v>45</v>
      </c>
      <c r="J75" s="17">
        <v>71</v>
      </c>
      <c r="K75" s="17">
        <v>102</v>
      </c>
      <c r="L75" s="17">
        <v>115</v>
      </c>
      <c r="M75" s="17">
        <v>104</v>
      </c>
      <c r="N75" s="17">
        <v>100</v>
      </c>
      <c r="O75" s="81">
        <v>63</v>
      </c>
    </row>
    <row r="76" spans="1:15" x14ac:dyDescent="0.2">
      <c r="A76" s="7" t="s">
        <v>100</v>
      </c>
      <c r="B76" s="54">
        <v>398</v>
      </c>
      <c r="C76" s="54">
        <v>26</v>
      </c>
      <c r="D76" s="17">
        <v>64</v>
      </c>
      <c r="E76" s="17">
        <v>162</v>
      </c>
      <c r="F76" s="17">
        <v>88</v>
      </c>
      <c r="G76" s="17">
        <v>38</v>
      </c>
      <c r="H76" s="43">
        <v>20</v>
      </c>
      <c r="I76" s="54">
        <v>52</v>
      </c>
      <c r="J76" s="17">
        <v>84</v>
      </c>
      <c r="K76" s="17">
        <v>84</v>
      </c>
      <c r="L76" s="17">
        <v>88</v>
      </c>
      <c r="M76" s="17">
        <v>28</v>
      </c>
      <c r="N76" s="17">
        <v>43</v>
      </c>
      <c r="O76" s="81">
        <v>19</v>
      </c>
    </row>
    <row r="77" spans="1:15" x14ac:dyDescent="0.2">
      <c r="A77" s="6" t="str">
        <f>VLOOKUP("&lt;Zeilentitel_9&gt;",Uebersetzungen!$B$3:$E$121,Uebersetzungen!$B$2+1,FALSE)</f>
        <v>Region Plessur</v>
      </c>
      <c r="B77" s="48">
        <v>30738</v>
      </c>
      <c r="C77" s="48">
        <v>3459</v>
      </c>
      <c r="D77" s="9">
        <v>5325</v>
      </c>
      <c r="E77" s="9">
        <v>8038</v>
      </c>
      <c r="F77" s="9">
        <v>8937</v>
      </c>
      <c r="G77" s="9">
        <v>3235</v>
      </c>
      <c r="H77" s="47">
        <v>1744</v>
      </c>
      <c r="I77" s="48">
        <v>3807</v>
      </c>
      <c r="J77" s="9">
        <v>4103</v>
      </c>
      <c r="K77" s="9">
        <v>6512</v>
      </c>
      <c r="L77" s="9">
        <v>6613</v>
      </c>
      <c r="M77" s="9">
        <v>4505</v>
      </c>
      <c r="N77" s="9">
        <v>3609</v>
      </c>
      <c r="O77" s="80">
        <v>1589</v>
      </c>
    </row>
    <row r="78" spans="1:15" x14ac:dyDescent="0.2">
      <c r="A78" s="7" t="s">
        <v>67</v>
      </c>
      <c r="B78" s="54">
        <v>21600</v>
      </c>
      <c r="C78" s="54">
        <v>1998</v>
      </c>
      <c r="D78" s="17">
        <v>3461</v>
      </c>
      <c r="E78" s="17">
        <v>5604</v>
      </c>
      <c r="F78" s="17">
        <v>6889</v>
      </c>
      <c r="G78" s="17">
        <v>2413</v>
      </c>
      <c r="H78" s="43">
        <v>1235</v>
      </c>
      <c r="I78" s="54">
        <v>2043</v>
      </c>
      <c r="J78" s="17">
        <v>2610</v>
      </c>
      <c r="K78" s="17">
        <v>4742</v>
      </c>
      <c r="L78" s="17">
        <v>4921</v>
      </c>
      <c r="M78" s="17">
        <v>3479</v>
      </c>
      <c r="N78" s="17">
        <v>2655</v>
      </c>
      <c r="O78" s="81">
        <v>1150</v>
      </c>
    </row>
    <row r="79" spans="1:15" x14ac:dyDescent="0.2">
      <c r="A79" s="7" t="s">
        <v>68</v>
      </c>
      <c r="B79" s="54">
        <v>2637</v>
      </c>
      <c r="C79" s="54">
        <v>291</v>
      </c>
      <c r="D79" s="17">
        <v>476</v>
      </c>
      <c r="E79" s="17">
        <v>691</v>
      </c>
      <c r="F79" s="17">
        <v>675</v>
      </c>
      <c r="G79" s="17">
        <v>297</v>
      </c>
      <c r="H79" s="43">
        <v>207</v>
      </c>
      <c r="I79" s="54">
        <v>359</v>
      </c>
      <c r="J79" s="17">
        <v>437</v>
      </c>
      <c r="K79" s="17">
        <v>561</v>
      </c>
      <c r="L79" s="17">
        <v>492</v>
      </c>
      <c r="M79" s="17">
        <v>307</v>
      </c>
      <c r="N79" s="17">
        <v>316</v>
      </c>
      <c r="O79" s="81">
        <v>165</v>
      </c>
    </row>
    <row r="80" spans="1:15" x14ac:dyDescent="0.2">
      <c r="A80" s="7" t="s">
        <v>69</v>
      </c>
      <c r="B80" s="54">
        <v>5964</v>
      </c>
      <c r="C80" s="54">
        <v>1151</v>
      </c>
      <c r="D80" s="17">
        <v>1299</v>
      </c>
      <c r="E80" s="17">
        <v>1578</v>
      </c>
      <c r="F80" s="17">
        <v>1218</v>
      </c>
      <c r="G80" s="17">
        <v>463</v>
      </c>
      <c r="H80" s="43">
        <v>255</v>
      </c>
      <c r="I80" s="54">
        <v>1351</v>
      </c>
      <c r="J80" s="17">
        <v>956</v>
      </c>
      <c r="K80" s="17">
        <v>1088</v>
      </c>
      <c r="L80" s="17">
        <v>1100</v>
      </c>
      <c r="M80" s="17">
        <v>657</v>
      </c>
      <c r="N80" s="17">
        <v>564</v>
      </c>
      <c r="O80" s="81">
        <v>248</v>
      </c>
    </row>
    <row r="81" spans="1:15" x14ac:dyDescent="0.2">
      <c r="A81" s="7" t="s">
        <v>70</v>
      </c>
      <c r="B81" s="54">
        <v>537</v>
      </c>
      <c r="C81" s="54">
        <v>19</v>
      </c>
      <c r="D81" s="17">
        <v>89</v>
      </c>
      <c r="E81" s="17">
        <v>165</v>
      </c>
      <c r="F81" s="17">
        <v>155</v>
      </c>
      <c r="G81" s="17">
        <v>62</v>
      </c>
      <c r="H81" s="43">
        <v>47</v>
      </c>
      <c r="I81" s="54">
        <v>54</v>
      </c>
      <c r="J81" s="17">
        <v>100</v>
      </c>
      <c r="K81" s="17">
        <v>121</v>
      </c>
      <c r="L81" s="17">
        <v>100</v>
      </c>
      <c r="M81" s="17">
        <v>62</v>
      </c>
      <c r="N81" s="17">
        <v>74</v>
      </c>
      <c r="O81" s="81">
        <v>26</v>
      </c>
    </row>
    <row r="82" spans="1:15" x14ac:dyDescent="0.2">
      <c r="A82" s="6" t="str">
        <f>VLOOKUP("&lt;Zeilentitel_10&gt;",Uebersetzungen!$B$3:$E$121,Uebersetzungen!$B$2+1,FALSE)</f>
        <v>Region Prättigau/Davos</v>
      </c>
      <c r="B82" s="48">
        <v>27702</v>
      </c>
      <c r="C82" s="48">
        <v>3881</v>
      </c>
      <c r="D82" s="9">
        <v>5520</v>
      </c>
      <c r="E82" s="9">
        <v>6632</v>
      </c>
      <c r="F82" s="9">
        <v>6480</v>
      </c>
      <c r="G82" s="9">
        <v>2998</v>
      </c>
      <c r="H82" s="47">
        <v>2191</v>
      </c>
      <c r="I82" s="48">
        <v>3954</v>
      </c>
      <c r="J82" s="9">
        <v>4301</v>
      </c>
      <c r="K82" s="9">
        <v>4794</v>
      </c>
      <c r="L82" s="9">
        <v>4998</v>
      </c>
      <c r="M82" s="9">
        <v>3309</v>
      </c>
      <c r="N82" s="9">
        <v>3967</v>
      </c>
      <c r="O82" s="80">
        <v>2379</v>
      </c>
    </row>
    <row r="83" spans="1:15" x14ac:dyDescent="0.2">
      <c r="A83" s="7" t="s">
        <v>61</v>
      </c>
      <c r="B83" s="54">
        <v>12890</v>
      </c>
      <c r="C83" s="54">
        <v>2192</v>
      </c>
      <c r="D83" s="17">
        <v>3084</v>
      </c>
      <c r="E83" s="17">
        <v>3159</v>
      </c>
      <c r="F83" s="17">
        <v>3034</v>
      </c>
      <c r="G83" s="17">
        <v>899</v>
      </c>
      <c r="H83" s="43">
        <v>522</v>
      </c>
      <c r="I83" s="54">
        <v>2083</v>
      </c>
      <c r="J83" s="17">
        <v>2400</v>
      </c>
      <c r="K83" s="17">
        <v>2557</v>
      </c>
      <c r="L83" s="17">
        <v>2540</v>
      </c>
      <c r="M83" s="17">
        <v>1385</v>
      </c>
      <c r="N83" s="17">
        <v>1435</v>
      </c>
      <c r="O83" s="81">
        <v>490</v>
      </c>
    </row>
    <row r="84" spans="1:15" x14ac:dyDescent="0.2">
      <c r="A84" s="7" t="s">
        <v>62</v>
      </c>
      <c r="B84" s="54">
        <v>574</v>
      </c>
      <c r="C84" s="54">
        <v>41</v>
      </c>
      <c r="D84" s="17">
        <v>119</v>
      </c>
      <c r="E84" s="17">
        <v>134</v>
      </c>
      <c r="F84" s="17">
        <v>90</v>
      </c>
      <c r="G84" s="17">
        <v>82</v>
      </c>
      <c r="H84" s="43">
        <v>108</v>
      </c>
      <c r="I84" s="54">
        <v>133</v>
      </c>
      <c r="J84" s="17">
        <v>118</v>
      </c>
      <c r="K84" s="17">
        <v>44</v>
      </c>
      <c r="L84" s="17">
        <v>55</v>
      </c>
      <c r="M84" s="17">
        <v>46</v>
      </c>
      <c r="N84" s="17">
        <v>79</v>
      </c>
      <c r="O84" s="81">
        <v>99</v>
      </c>
    </row>
    <row r="85" spans="1:15" x14ac:dyDescent="0.2">
      <c r="A85" s="7" t="s">
        <v>63</v>
      </c>
      <c r="B85" s="54">
        <v>259</v>
      </c>
      <c r="C85" s="54">
        <v>4</v>
      </c>
      <c r="D85" s="17">
        <v>32</v>
      </c>
      <c r="E85" s="17">
        <v>87</v>
      </c>
      <c r="F85" s="17">
        <v>64</v>
      </c>
      <c r="G85" s="17">
        <v>39</v>
      </c>
      <c r="H85" s="43">
        <v>33</v>
      </c>
      <c r="I85" s="54">
        <v>9</v>
      </c>
      <c r="J85" s="17">
        <v>43</v>
      </c>
      <c r="K85" s="17">
        <v>56</v>
      </c>
      <c r="L85" s="17">
        <v>55</v>
      </c>
      <c r="M85" s="17">
        <v>37</v>
      </c>
      <c r="N85" s="17">
        <v>29</v>
      </c>
      <c r="O85" s="81">
        <v>30</v>
      </c>
    </row>
    <row r="86" spans="1:15" x14ac:dyDescent="0.2">
      <c r="A86" s="7" t="s">
        <v>64</v>
      </c>
      <c r="B86" s="54">
        <v>767</v>
      </c>
      <c r="C86" s="54">
        <v>34</v>
      </c>
      <c r="D86" s="17">
        <v>122</v>
      </c>
      <c r="E86" s="17">
        <v>171</v>
      </c>
      <c r="F86" s="17">
        <v>178</v>
      </c>
      <c r="G86" s="17">
        <v>133</v>
      </c>
      <c r="H86" s="43">
        <v>129</v>
      </c>
      <c r="I86" s="54">
        <v>83</v>
      </c>
      <c r="J86" s="17">
        <v>92</v>
      </c>
      <c r="K86" s="17">
        <v>99</v>
      </c>
      <c r="L86" s="17">
        <v>139</v>
      </c>
      <c r="M86" s="17">
        <v>126</v>
      </c>
      <c r="N86" s="17">
        <v>139</v>
      </c>
      <c r="O86" s="81">
        <v>89</v>
      </c>
    </row>
    <row r="87" spans="1:15" x14ac:dyDescent="0.2">
      <c r="A87" s="7" t="s">
        <v>101</v>
      </c>
      <c r="B87" s="54">
        <v>6429</v>
      </c>
      <c r="C87" s="54">
        <v>996</v>
      </c>
      <c r="D87" s="17">
        <v>1080</v>
      </c>
      <c r="E87" s="17">
        <v>1610</v>
      </c>
      <c r="F87" s="17">
        <v>1561</v>
      </c>
      <c r="G87" s="17">
        <v>639</v>
      </c>
      <c r="H87" s="43">
        <v>543</v>
      </c>
      <c r="I87" s="54">
        <v>678</v>
      </c>
      <c r="J87" s="17">
        <v>846</v>
      </c>
      <c r="K87" s="17">
        <v>1043</v>
      </c>
      <c r="L87" s="17">
        <v>1180</v>
      </c>
      <c r="M87" s="17">
        <v>860</v>
      </c>
      <c r="N87" s="17">
        <v>1081</v>
      </c>
      <c r="O87" s="81">
        <v>741</v>
      </c>
    </row>
    <row r="88" spans="1:15" x14ac:dyDescent="0.2">
      <c r="A88" s="7" t="s">
        <v>90</v>
      </c>
      <c r="B88" s="54">
        <v>221</v>
      </c>
      <c r="C88" s="54">
        <v>13</v>
      </c>
      <c r="D88" s="17">
        <v>25</v>
      </c>
      <c r="E88" s="17">
        <v>59</v>
      </c>
      <c r="F88" s="17">
        <v>40</v>
      </c>
      <c r="G88" s="17">
        <v>43</v>
      </c>
      <c r="H88" s="43">
        <v>41</v>
      </c>
      <c r="I88" s="54">
        <v>31</v>
      </c>
      <c r="J88" s="17">
        <v>39</v>
      </c>
      <c r="K88" s="17">
        <v>20</v>
      </c>
      <c r="L88" s="17">
        <v>24</v>
      </c>
      <c r="M88" s="17">
        <v>19</v>
      </c>
      <c r="N88" s="17">
        <v>34</v>
      </c>
      <c r="O88" s="81">
        <v>54</v>
      </c>
    </row>
    <row r="89" spans="1:15" x14ac:dyDescent="0.2">
      <c r="A89" s="7" t="s">
        <v>65</v>
      </c>
      <c r="B89" s="54">
        <v>647</v>
      </c>
      <c r="C89" s="54">
        <v>44</v>
      </c>
      <c r="D89" s="17">
        <v>130</v>
      </c>
      <c r="E89" s="17">
        <v>173</v>
      </c>
      <c r="F89" s="17">
        <v>120</v>
      </c>
      <c r="G89" s="17">
        <v>102</v>
      </c>
      <c r="H89" s="43">
        <v>78</v>
      </c>
      <c r="I89" s="54">
        <v>88</v>
      </c>
      <c r="J89" s="17">
        <v>80</v>
      </c>
      <c r="K89" s="17">
        <v>136</v>
      </c>
      <c r="L89" s="17">
        <v>92</v>
      </c>
      <c r="M89" s="17">
        <v>85</v>
      </c>
      <c r="N89" s="17">
        <v>105</v>
      </c>
      <c r="O89" s="81">
        <v>61</v>
      </c>
    </row>
    <row r="90" spans="1:15" x14ac:dyDescent="0.2">
      <c r="A90" s="7" t="s">
        <v>66</v>
      </c>
      <c r="B90" s="54">
        <v>1592</v>
      </c>
      <c r="C90" s="54">
        <v>114</v>
      </c>
      <c r="D90" s="17">
        <v>263</v>
      </c>
      <c r="E90" s="17">
        <v>362</v>
      </c>
      <c r="F90" s="17">
        <v>382</v>
      </c>
      <c r="G90" s="17">
        <v>263</v>
      </c>
      <c r="H90" s="43">
        <v>208</v>
      </c>
      <c r="I90" s="54">
        <v>202</v>
      </c>
      <c r="J90" s="17">
        <v>196</v>
      </c>
      <c r="K90" s="17">
        <v>237</v>
      </c>
      <c r="L90" s="17">
        <v>257</v>
      </c>
      <c r="M90" s="17">
        <v>185</v>
      </c>
      <c r="N90" s="17">
        <v>285</v>
      </c>
      <c r="O90" s="81">
        <v>230</v>
      </c>
    </row>
    <row r="91" spans="1:15" x14ac:dyDescent="0.2">
      <c r="A91" s="7" t="s">
        <v>79</v>
      </c>
      <c r="B91" s="54">
        <v>1501</v>
      </c>
      <c r="C91" s="54">
        <v>50</v>
      </c>
      <c r="D91" s="17">
        <v>238</v>
      </c>
      <c r="E91" s="17">
        <v>355</v>
      </c>
      <c r="F91" s="17">
        <v>417</v>
      </c>
      <c r="G91" s="17">
        <v>288</v>
      </c>
      <c r="H91" s="43">
        <v>153</v>
      </c>
      <c r="I91" s="54">
        <v>143</v>
      </c>
      <c r="J91" s="17">
        <v>167</v>
      </c>
      <c r="K91" s="17">
        <v>193</v>
      </c>
      <c r="L91" s="17">
        <v>255</v>
      </c>
      <c r="M91" s="17">
        <v>224</v>
      </c>
      <c r="N91" s="17">
        <v>279</v>
      </c>
      <c r="O91" s="81">
        <v>240</v>
      </c>
    </row>
    <row r="92" spans="1:15" x14ac:dyDescent="0.2">
      <c r="A92" s="7" t="s">
        <v>80</v>
      </c>
      <c r="B92" s="54">
        <v>1823</v>
      </c>
      <c r="C92" s="54">
        <v>165</v>
      </c>
      <c r="D92" s="17">
        <v>326</v>
      </c>
      <c r="E92" s="17">
        <v>391</v>
      </c>
      <c r="F92" s="17">
        <v>387</v>
      </c>
      <c r="G92" s="17">
        <v>310</v>
      </c>
      <c r="H92" s="43">
        <v>244</v>
      </c>
      <c r="I92" s="54">
        <v>254</v>
      </c>
      <c r="J92" s="17">
        <v>235</v>
      </c>
      <c r="K92" s="17">
        <v>302</v>
      </c>
      <c r="L92" s="17">
        <v>267</v>
      </c>
      <c r="M92" s="17">
        <v>238</v>
      </c>
      <c r="N92" s="17">
        <v>317</v>
      </c>
      <c r="O92" s="81">
        <v>210</v>
      </c>
    </row>
    <row r="93" spans="1:15" x14ac:dyDescent="0.2">
      <c r="A93" s="7" t="s">
        <v>81</v>
      </c>
      <c r="B93" s="54">
        <v>999</v>
      </c>
      <c r="C93" s="54">
        <v>228</v>
      </c>
      <c r="D93" s="17">
        <v>101</v>
      </c>
      <c r="E93" s="17">
        <v>131</v>
      </c>
      <c r="F93" s="17">
        <v>207</v>
      </c>
      <c r="G93" s="17">
        <v>200</v>
      </c>
      <c r="H93" s="43">
        <v>132</v>
      </c>
      <c r="I93" s="54">
        <v>250</v>
      </c>
      <c r="J93" s="17">
        <v>85</v>
      </c>
      <c r="K93" s="17">
        <v>107</v>
      </c>
      <c r="L93" s="17">
        <v>134</v>
      </c>
      <c r="M93" s="17">
        <v>104</v>
      </c>
      <c r="N93" s="17">
        <v>184</v>
      </c>
      <c r="O93" s="81">
        <v>135</v>
      </c>
    </row>
    <row r="94" spans="1:15" x14ac:dyDescent="0.2">
      <c r="A94" s="6" t="str">
        <f>VLOOKUP("&lt;Zeilentitel_11&gt;",Uebersetzungen!$B$3:$E$121,Uebersetzungen!$B$2+1,FALSE)</f>
        <v>Region Surselva</v>
      </c>
      <c r="B94" s="48">
        <v>26951</v>
      </c>
      <c r="C94" s="48">
        <v>2616</v>
      </c>
      <c r="D94" s="9">
        <v>5162</v>
      </c>
      <c r="E94" s="9">
        <v>6847</v>
      </c>
      <c r="F94" s="9">
        <v>6120</v>
      </c>
      <c r="G94" s="9">
        <v>3613</v>
      </c>
      <c r="H94" s="47">
        <v>2593</v>
      </c>
      <c r="I94" s="48">
        <v>3223</v>
      </c>
      <c r="J94" s="9">
        <v>4366</v>
      </c>
      <c r="K94" s="9">
        <v>5410</v>
      </c>
      <c r="L94" s="9">
        <v>4890</v>
      </c>
      <c r="M94" s="9">
        <v>3294</v>
      </c>
      <c r="N94" s="9">
        <v>3685</v>
      </c>
      <c r="O94" s="80">
        <v>2083</v>
      </c>
    </row>
    <row r="95" spans="1:15" x14ac:dyDescent="0.2">
      <c r="A95" s="7" t="s">
        <v>6</v>
      </c>
      <c r="B95" s="54">
        <v>1364</v>
      </c>
      <c r="C95" s="54">
        <v>84</v>
      </c>
      <c r="D95" s="17">
        <v>282</v>
      </c>
      <c r="E95" s="17">
        <v>507</v>
      </c>
      <c r="F95" s="17">
        <v>296</v>
      </c>
      <c r="G95" s="17">
        <v>138</v>
      </c>
      <c r="H95" s="43">
        <v>57</v>
      </c>
      <c r="I95" s="54">
        <v>142</v>
      </c>
      <c r="J95" s="17">
        <v>345</v>
      </c>
      <c r="K95" s="17">
        <v>371</v>
      </c>
      <c r="L95" s="17">
        <v>204</v>
      </c>
      <c r="M95" s="17">
        <v>121</v>
      </c>
      <c r="N95" s="17">
        <v>139</v>
      </c>
      <c r="O95" s="81">
        <v>42</v>
      </c>
    </row>
    <row r="96" spans="1:15" x14ac:dyDescent="0.2">
      <c r="A96" s="7" t="s">
        <v>7</v>
      </c>
      <c r="B96" s="54">
        <v>4170</v>
      </c>
      <c r="C96" s="54">
        <v>687</v>
      </c>
      <c r="D96" s="17">
        <v>1016</v>
      </c>
      <c r="E96" s="17">
        <v>1235</v>
      </c>
      <c r="F96" s="17">
        <v>802</v>
      </c>
      <c r="G96" s="17">
        <v>295</v>
      </c>
      <c r="H96" s="43">
        <v>135</v>
      </c>
      <c r="I96" s="54">
        <v>719</v>
      </c>
      <c r="J96" s="17">
        <v>994</v>
      </c>
      <c r="K96" s="17">
        <v>1047</v>
      </c>
      <c r="L96" s="17">
        <v>602</v>
      </c>
      <c r="M96" s="17">
        <v>370</v>
      </c>
      <c r="N96" s="17">
        <v>304</v>
      </c>
      <c r="O96" s="81">
        <v>134</v>
      </c>
    </row>
    <row r="97" spans="1:15" x14ac:dyDescent="0.2">
      <c r="A97" s="7" t="s">
        <v>8</v>
      </c>
      <c r="B97" s="54">
        <v>787</v>
      </c>
      <c r="C97" s="54">
        <v>51</v>
      </c>
      <c r="D97" s="17">
        <v>137</v>
      </c>
      <c r="E97" s="17">
        <v>212</v>
      </c>
      <c r="F97" s="17">
        <v>196</v>
      </c>
      <c r="G97" s="17">
        <v>126</v>
      </c>
      <c r="H97" s="43">
        <v>65</v>
      </c>
      <c r="I97" s="54">
        <v>50</v>
      </c>
      <c r="J97" s="17">
        <v>100</v>
      </c>
      <c r="K97" s="17">
        <v>148</v>
      </c>
      <c r="L97" s="17">
        <v>186</v>
      </c>
      <c r="M97" s="17">
        <v>123</v>
      </c>
      <c r="N97" s="17">
        <v>102</v>
      </c>
      <c r="O97" s="81">
        <v>78</v>
      </c>
    </row>
    <row r="98" spans="1:15" x14ac:dyDescent="0.2">
      <c r="A98" s="7" t="s">
        <v>9</v>
      </c>
      <c r="B98" s="54">
        <v>581</v>
      </c>
      <c r="C98" s="54">
        <v>84</v>
      </c>
      <c r="D98" s="17">
        <v>86</v>
      </c>
      <c r="E98" s="17">
        <v>152</v>
      </c>
      <c r="F98" s="17">
        <v>143</v>
      </c>
      <c r="G98" s="17">
        <v>72</v>
      </c>
      <c r="H98" s="43">
        <v>44</v>
      </c>
      <c r="I98" s="54">
        <v>60</v>
      </c>
      <c r="J98" s="17">
        <v>85</v>
      </c>
      <c r="K98" s="17">
        <v>124</v>
      </c>
      <c r="L98" s="17">
        <v>130</v>
      </c>
      <c r="M98" s="17">
        <v>73</v>
      </c>
      <c r="N98" s="17">
        <v>65</v>
      </c>
      <c r="O98" s="81">
        <v>44</v>
      </c>
    </row>
    <row r="99" spans="1:15" x14ac:dyDescent="0.2">
      <c r="A99" s="7" t="s">
        <v>10</v>
      </c>
      <c r="B99" s="54">
        <v>1070</v>
      </c>
      <c r="C99" s="54">
        <v>289</v>
      </c>
      <c r="D99" s="17">
        <v>149</v>
      </c>
      <c r="E99" s="17">
        <v>217</v>
      </c>
      <c r="F99" s="17">
        <v>227</v>
      </c>
      <c r="G99" s="17">
        <v>111</v>
      </c>
      <c r="H99" s="43">
        <v>77</v>
      </c>
      <c r="I99" s="54">
        <v>294</v>
      </c>
      <c r="J99" s="17">
        <v>118</v>
      </c>
      <c r="K99" s="17">
        <v>158</v>
      </c>
      <c r="L99" s="17">
        <v>219</v>
      </c>
      <c r="M99" s="17">
        <v>114</v>
      </c>
      <c r="N99" s="17">
        <v>112</v>
      </c>
      <c r="O99" s="81">
        <v>55</v>
      </c>
    </row>
    <row r="100" spans="1:15" x14ac:dyDescent="0.2">
      <c r="A100" s="7" t="s">
        <v>11</v>
      </c>
      <c r="B100" s="54">
        <v>2588</v>
      </c>
      <c r="C100" s="54">
        <v>87</v>
      </c>
      <c r="D100" s="17">
        <v>241</v>
      </c>
      <c r="E100" s="17">
        <v>631</v>
      </c>
      <c r="F100" s="17">
        <v>720</v>
      </c>
      <c r="G100" s="17">
        <v>553</v>
      </c>
      <c r="H100" s="43">
        <v>356</v>
      </c>
      <c r="I100" s="54">
        <v>135</v>
      </c>
      <c r="J100" s="17">
        <v>237</v>
      </c>
      <c r="K100" s="17">
        <v>419</v>
      </c>
      <c r="L100" s="17">
        <v>554</v>
      </c>
      <c r="M100" s="17">
        <v>435</v>
      </c>
      <c r="N100" s="17">
        <v>531</v>
      </c>
      <c r="O100" s="81">
        <v>277</v>
      </c>
    </row>
    <row r="101" spans="1:15" x14ac:dyDescent="0.2">
      <c r="A101" s="7" t="s">
        <v>12</v>
      </c>
      <c r="B101" s="54">
        <v>3539</v>
      </c>
      <c r="C101" s="54">
        <v>279</v>
      </c>
      <c r="D101" s="17">
        <v>544</v>
      </c>
      <c r="E101" s="17">
        <v>731</v>
      </c>
      <c r="F101" s="17">
        <v>972</v>
      </c>
      <c r="G101" s="17">
        <v>593</v>
      </c>
      <c r="H101" s="43">
        <v>420</v>
      </c>
      <c r="I101" s="54">
        <v>346</v>
      </c>
      <c r="J101" s="17">
        <v>385</v>
      </c>
      <c r="K101" s="17">
        <v>547</v>
      </c>
      <c r="L101" s="17">
        <v>714</v>
      </c>
      <c r="M101" s="17">
        <v>536</v>
      </c>
      <c r="N101" s="17">
        <v>630</v>
      </c>
      <c r="O101" s="81">
        <v>381</v>
      </c>
    </row>
    <row r="102" spans="1:15" x14ac:dyDescent="0.2">
      <c r="A102" s="7" t="s">
        <v>23</v>
      </c>
      <c r="B102" s="54">
        <v>810</v>
      </c>
      <c r="C102" s="54">
        <v>25</v>
      </c>
      <c r="D102" s="17">
        <v>88</v>
      </c>
      <c r="E102" s="17">
        <v>167</v>
      </c>
      <c r="F102" s="17">
        <v>189</v>
      </c>
      <c r="G102" s="17">
        <v>152</v>
      </c>
      <c r="H102" s="43">
        <v>189</v>
      </c>
      <c r="I102" s="54">
        <v>64</v>
      </c>
      <c r="J102" s="17">
        <v>89</v>
      </c>
      <c r="K102" s="17">
        <v>123</v>
      </c>
      <c r="L102" s="17">
        <v>107</v>
      </c>
      <c r="M102" s="17">
        <v>90</v>
      </c>
      <c r="N102" s="17">
        <v>191</v>
      </c>
      <c r="O102" s="81">
        <v>146</v>
      </c>
    </row>
    <row r="103" spans="1:15" x14ac:dyDescent="0.2">
      <c r="A103" s="7" t="s">
        <v>82</v>
      </c>
      <c r="B103" s="54">
        <v>2411</v>
      </c>
      <c r="C103" s="54">
        <v>125</v>
      </c>
      <c r="D103" s="17">
        <v>573</v>
      </c>
      <c r="E103" s="17">
        <v>581</v>
      </c>
      <c r="F103" s="17">
        <v>523</v>
      </c>
      <c r="G103" s="17">
        <v>333</v>
      </c>
      <c r="H103" s="43">
        <v>276</v>
      </c>
      <c r="I103" s="54">
        <v>364</v>
      </c>
      <c r="J103" s="17">
        <v>310</v>
      </c>
      <c r="K103" s="17">
        <v>446</v>
      </c>
      <c r="L103" s="17">
        <v>428</v>
      </c>
      <c r="M103" s="17">
        <v>318</v>
      </c>
      <c r="N103" s="17">
        <v>389</v>
      </c>
      <c r="O103" s="81">
        <v>156</v>
      </c>
    </row>
    <row r="104" spans="1:15" x14ac:dyDescent="0.2">
      <c r="A104" s="7" t="s">
        <v>83</v>
      </c>
      <c r="B104" s="54">
        <v>2395</v>
      </c>
      <c r="C104" s="54">
        <v>194</v>
      </c>
      <c r="D104" s="17">
        <v>647</v>
      </c>
      <c r="E104" s="17">
        <v>519</v>
      </c>
      <c r="F104" s="17">
        <v>478</v>
      </c>
      <c r="G104" s="17">
        <v>292</v>
      </c>
      <c r="H104" s="43">
        <v>265</v>
      </c>
      <c r="I104" s="54">
        <v>218</v>
      </c>
      <c r="J104" s="17">
        <v>506</v>
      </c>
      <c r="K104" s="17">
        <v>439</v>
      </c>
      <c r="L104" s="17">
        <v>412</v>
      </c>
      <c r="M104" s="17">
        <v>304</v>
      </c>
      <c r="N104" s="17">
        <v>309</v>
      </c>
      <c r="O104" s="81">
        <v>207</v>
      </c>
    </row>
    <row r="105" spans="1:15" x14ac:dyDescent="0.2">
      <c r="A105" s="7" t="s">
        <v>84</v>
      </c>
      <c r="B105" s="54">
        <v>455</v>
      </c>
      <c r="C105" s="54">
        <v>45</v>
      </c>
      <c r="D105" s="17">
        <v>90</v>
      </c>
      <c r="E105" s="17">
        <v>90</v>
      </c>
      <c r="F105" s="17">
        <v>84</v>
      </c>
      <c r="G105" s="17">
        <v>79</v>
      </c>
      <c r="H105" s="43">
        <v>67</v>
      </c>
      <c r="I105" s="54">
        <v>74</v>
      </c>
      <c r="J105" s="17">
        <v>68</v>
      </c>
      <c r="K105" s="17">
        <v>56</v>
      </c>
      <c r="L105" s="17">
        <v>72</v>
      </c>
      <c r="M105" s="17">
        <v>55</v>
      </c>
      <c r="N105" s="17">
        <v>79</v>
      </c>
      <c r="O105" s="81">
        <v>51</v>
      </c>
    </row>
    <row r="106" spans="1:15" x14ac:dyDescent="0.2">
      <c r="A106" s="7" t="s">
        <v>85</v>
      </c>
      <c r="B106" s="54">
        <v>1053</v>
      </c>
      <c r="C106" s="54">
        <v>18</v>
      </c>
      <c r="D106" s="17">
        <v>255</v>
      </c>
      <c r="E106" s="17">
        <v>151</v>
      </c>
      <c r="F106" s="17">
        <v>219</v>
      </c>
      <c r="G106" s="17">
        <v>212</v>
      </c>
      <c r="H106" s="43">
        <v>198</v>
      </c>
      <c r="I106" s="54">
        <v>88</v>
      </c>
      <c r="J106" s="17">
        <v>169</v>
      </c>
      <c r="K106" s="17">
        <v>126</v>
      </c>
      <c r="L106" s="17">
        <v>184</v>
      </c>
      <c r="M106" s="17">
        <v>156</v>
      </c>
      <c r="N106" s="17">
        <v>210</v>
      </c>
      <c r="O106" s="81">
        <v>120</v>
      </c>
    </row>
    <row r="107" spans="1:15" x14ac:dyDescent="0.2">
      <c r="A107" s="7" t="s">
        <v>86</v>
      </c>
      <c r="B107" s="54">
        <v>1951</v>
      </c>
      <c r="C107" s="54">
        <v>161</v>
      </c>
      <c r="D107" s="17">
        <v>341</v>
      </c>
      <c r="E107" s="17">
        <v>627</v>
      </c>
      <c r="F107" s="17">
        <v>474</v>
      </c>
      <c r="G107" s="17">
        <v>221</v>
      </c>
      <c r="H107" s="43">
        <v>127</v>
      </c>
      <c r="I107" s="54">
        <v>190</v>
      </c>
      <c r="J107" s="17">
        <v>319</v>
      </c>
      <c r="K107" s="17">
        <v>498</v>
      </c>
      <c r="L107" s="17">
        <v>433</v>
      </c>
      <c r="M107" s="17">
        <v>230</v>
      </c>
      <c r="N107" s="17">
        <v>182</v>
      </c>
      <c r="O107" s="81">
        <v>99</v>
      </c>
    </row>
    <row r="108" spans="1:15" x14ac:dyDescent="0.2">
      <c r="A108" s="7" t="s">
        <v>87</v>
      </c>
      <c r="B108" s="54">
        <v>966</v>
      </c>
      <c r="C108" s="54">
        <v>130</v>
      </c>
      <c r="D108" s="17">
        <v>107</v>
      </c>
      <c r="E108" s="17">
        <v>150</v>
      </c>
      <c r="F108" s="17">
        <v>230</v>
      </c>
      <c r="G108" s="17">
        <v>178</v>
      </c>
      <c r="H108" s="43">
        <v>171</v>
      </c>
      <c r="I108" s="54">
        <v>145</v>
      </c>
      <c r="J108" s="17">
        <v>66</v>
      </c>
      <c r="K108" s="17">
        <v>130</v>
      </c>
      <c r="L108" s="17">
        <v>166</v>
      </c>
      <c r="M108" s="17">
        <v>136</v>
      </c>
      <c r="N108" s="17">
        <v>191</v>
      </c>
      <c r="O108" s="81">
        <v>132</v>
      </c>
    </row>
    <row r="109" spans="1:15" x14ac:dyDescent="0.2">
      <c r="A109" s="7" t="s">
        <v>91</v>
      </c>
      <c r="B109" s="54">
        <v>2811</v>
      </c>
      <c r="C109" s="54">
        <v>357</v>
      </c>
      <c r="D109" s="17">
        <v>606</v>
      </c>
      <c r="E109" s="17">
        <v>877</v>
      </c>
      <c r="F109" s="17">
        <v>567</v>
      </c>
      <c r="G109" s="17">
        <v>258</v>
      </c>
      <c r="H109" s="43">
        <v>146</v>
      </c>
      <c r="I109" s="54">
        <v>334</v>
      </c>
      <c r="J109" s="17">
        <v>575</v>
      </c>
      <c r="K109" s="17">
        <v>778</v>
      </c>
      <c r="L109" s="17">
        <v>479</v>
      </c>
      <c r="M109" s="17">
        <v>233</v>
      </c>
      <c r="N109" s="17">
        <v>251</v>
      </c>
      <c r="O109" s="81">
        <v>161</v>
      </c>
    </row>
    <row r="110" spans="1:15" x14ac:dyDescent="0.2">
      <c r="A110" s="6" t="str">
        <f>VLOOKUP("&lt;Zeilentitel_12&gt;",Uebersetzungen!$B$3:$E$121,Uebersetzungen!$B$2+1,FALSE)</f>
        <v>Region Viamala</v>
      </c>
      <c r="B110" s="48">
        <v>10123</v>
      </c>
      <c r="C110" s="48">
        <v>633</v>
      </c>
      <c r="D110" s="9">
        <v>1557</v>
      </c>
      <c r="E110" s="9">
        <v>2354</v>
      </c>
      <c r="F110" s="9">
        <v>2609</v>
      </c>
      <c r="G110" s="9">
        <v>1731</v>
      </c>
      <c r="H110" s="47">
        <v>1239</v>
      </c>
      <c r="I110" s="48">
        <v>890</v>
      </c>
      <c r="J110" s="9">
        <v>1476</v>
      </c>
      <c r="K110" s="9">
        <v>1716</v>
      </c>
      <c r="L110" s="9">
        <v>1837</v>
      </c>
      <c r="M110" s="9">
        <v>1426</v>
      </c>
      <c r="N110" s="9">
        <v>1680</v>
      </c>
      <c r="O110" s="80">
        <v>1098</v>
      </c>
    </row>
    <row r="111" spans="1:15" x14ac:dyDescent="0.2">
      <c r="A111" s="7" t="s">
        <v>13</v>
      </c>
      <c r="B111" s="54">
        <v>205</v>
      </c>
      <c r="C111" s="54">
        <v>10</v>
      </c>
      <c r="D111" s="17">
        <v>20</v>
      </c>
      <c r="E111" s="17">
        <v>43</v>
      </c>
      <c r="F111" s="17">
        <v>61</v>
      </c>
      <c r="G111" s="17">
        <v>50</v>
      </c>
      <c r="H111" s="43">
        <v>21</v>
      </c>
      <c r="I111" s="54">
        <v>14</v>
      </c>
      <c r="J111" s="17">
        <v>10</v>
      </c>
      <c r="K111" s="17">
        <v>29</v>
      </c>
      <c r="L111" s="17">
        <v>41</v>
      </c>
      <c r="M111" s="17">
        <v>24</v>
      </c>
      <c r="N111" s="17">
        <v>46</v>
      </c>
      <c r="O111" s="81">
        <v>41</v>
      </c>
    </row>
    <row r="112" spans="1:15" x14ac:dyDescent="0.2">
      <c r="A112" s="7" t="s">
        <v>14</v>
      </c>
      <c r="B112" s="54">
        <v>166</v>
      </c>
      <c r="C112" s="54">
        <v>17</v>
      </c>
      <c r="D112" s="17">
        <v>16</v>
      </c>
      <c r="E112" s="17">
        <v>35</v>
      </c>
      <c r="F112" s="17">
        <v>40</v>
      </c>
      <c r="G112" s="17">
        <v>32</v>
      </c>
      <c r="H112" s="43">
        <v>26</v>
      </c>
      <c r="I112" s="54">
        <v>17</v>
      </c>
      <c r="J112" s="17">
        <v>16</v>
      </c>
      <c r="K112" s="17">
        <v>29</v>
      </c>
      <c r="L112" s="17">
        <v>30</v>
      </c>
      <c r="M112" s="17">
        <v>19</v>
      </c>
      <c r="N112" s="17">
        <v>37</v>
      </c>
      <c r="O112" s="81">
        <v>18</v>
      </c>
    </row>
    <row r="113" spans="1:15" x14ac:dyDescent="0.2">
      <c r="A113" s="7" t="s">
        <v>15</v>
      </c>
      <c r="B113" s="54">
        <v>509</v>
      </c>
      <c r="C113" s="54">
        <v>24</v>
      </c>
      <c r="D113" s="17">
        <v>91</v>
      </c>
      <c r="E113" s="17">
        <v>98</v>
      </c>
      <c r="F113" s="17">
        <v>112</v>
      </c>
      <c r="G113" s="17">
        <v>101</v>
      </c>
      <c r="H113" s="43">
        <v>83</v>
      </c>
      <c r="I113" s="54">
        <v>22</v>
      </c>
      <c r="J113" s="17">
        <v>74</v>
      </c>
      <c r="K113" s="17">
        <v>63</v>
      </c>
      <c r="L113" s="17">
        <v>73</v>
      </c>
      <c r="M113" s="17">
        <v>75</v>
      </c>
      <c r="N113" s="17">
        <v>92</v>
      </c>
      <c r="O113" s="81">
        <v>110</v>
      </c>
    </row>
    <row r="114" spans="1:15" x14ac:dyDescent="0.2">
      <c r="A114" s="7" t="s">
        <v>16</v>
      </c>
      <c r="B114" s="54">
        <v>522</v>
      </c>
      <c r="C114" s="54">
        <v>28</v>
      </c>
      <c r="D114" s="17">
        <v>64</v>
      </c>
      <c r="E114" s="17">
        <v>92</v>
      </c>
      <c r="F114" s="17">
        <v>169</v>
      </c>
      <c r="G114" s="17">
        <v>118</v>
      </c>
      <c r="H114" s="43">
        <v>51</v>
      </c>
      <c r="I114" s="54">
        <v>45</v>
      </c>
      <c r="J114" s="17">
        <v>42</v>
      </c>
      <c r="K114" s="17">
        <v>54</v>
      </c>
      <c r="L114" s="17">
        <v>103</v>
      </c>
      <c r="M114" s="17">
        <v>123</v>
      </c>
      <c r="N114" s="17">
        <v>81</v>
      </c>
      <c r="O114" s="81">
        <v>74</v>
      </c>
    </row>
    <row r="115" spans="1:15" x14ac:dyDescent="0.2">
      <c r="A115" s="7" t="s">
        <v>17</v>
      </c>
      <c r="B115" s="54">
        <v>1621</v>
      </c>
      <c r="C115" s="54">
        <v>130</v>
      </c>
      <c r="D115" s="17">
        <v>226</v>
      </c>
      <c r="E115" s="17">
        <v>346</v>
      </c>
      <c r="F115" s="17">
        <v>414</v>
      </c>
      <c r="G115" s="17">
        <v>282</v>
      </c>
      <c r="H115" s="43">
        <v>223</v>
      </c>
      <c r="I115" s="54">
        <v>192</v>
      </c>
      <c r="J115" s="17">
        <v>215</v>
      </c>
      <c r="K115" s="17">
        <v>256</v>
      </c>
      <c r="L115" s="17">
        <v>297</v>
      </c>
      <c r="M115" s="17">
        <v>224</v>
      </c>
      <c r="N115" s="17">
        <v>308</v>
      </c>
      <c r="O115" s="81">
        <v>129</v>
      </c>
    </row>
    <row r="116" spans="1:15" x14ac:dyDescent="0.2">
      <c r="A116" s="7" t="s">
        <v>18</v>
      </c>
      <c r="B116" s="54">
        <v>163</v>
      </c>
      <c r="C116" s="54">
        <v>1</v>
      </c>
      <c r="D116" s="17">
        <v>34</v>
      </c>
      <c r="E116" s="17">
        <v>24</v>
      </c>
      <c r="F116" s="17">
        <v>33</v>
      </c>
      <c r="G116" s="17">
        <v>33</v>
      </c>
      <c r="H116" s="43">
        <v>38</v>
      </c>
      <c r="I116" s="54">
        <v>6</v>
      </c>
      <c r="J116" s="17">
        <v>30</v>
      </c>
      <c r="K116" s="17">
        <v>10</v>
      </c>
      <c r="L116" s="17">
        <v>24</v>
      </c>
      <c r="M116" s="17">
        <v>15</v>
      </c>
      <c r="N116" s="17">
        <v>42</v>
      </c>
      <c r="O116" s="81">
        <v>36</v>
      </c>
    </row>
    <row r="117" spans="1:15" x14ac:dyDescent="0.2">
      <c r="A117" s="7" t="s">
        <v>19</v>
      </c>
      <c r="B117" s="54">
        <v>254</v>
      </c>
      <c r="C117" s="54">
        <v>1</v>
      </c>
      <c r="D117" s="17">
        <v>31</v>
      </c>
      <c r="E117" s="17">
        <v>45</v>
      </c>
      <c r="F117" s="17">
        <v>58</v>
      </c>
      <c r="G117" s="17">
        <v>57</v>
      </c>
      <c r="H117" s="43">
        <v>62</v>
      </c>
      <c r="I117" s="54">
        <v>1</v>
      </c>
      <c r="J117" s="17">
        <v>26</v>
      </c>
      <c r="K117" s="17">
        <v>24</v>
      </c>
      <c r="L117" s="17">
        <v>24</v>
      </c>
      <c r="M117" s="17">
        <v>40</v>
      </c>
      <c r="N117" s="17">
        <v>72</v>
      </c>
      <c r="O117" s="81">
        <v>67</v>
      </c>
    </row>
    <row r="118" spans="1:15" x14ac:dyDescent="0.2">
      <c r="A118" s="7" t="s">
        <v>20</v>
      </c>
      <c r="B118" s="54">
        <v>2018</v>
      </c>
      <c r="C118" s="54">
        <v>157</v>
      </c>
      <c r="D118" s="17">
        <v>329</v>
      </c>
      <c r="E118" s="17">
        <v>545</v>
      </c>
      <c r="F118" s="17">
        <v>610</v>
      </c>
      <c r="G118" s="17">
        <v>241</v>
      </c>
      <c r="H118" s="43">
        <v>136</v>
      </c>
      <c r="I118" s="54">
        <v>184</v>
      </c>
      <c r="J118" s="17">
        <v>309</v>
      </c>
      <c r="K118" s="17">
        <v>449</v>
      </c>
      <c r="L118" s="17">
        <v>413</v>
      </c>
      <c r="M118" s="17">
        <v>334</v>
      </c>
      <c r="N118" s="17">
        <v>237</v>
      </c>
      <c r="O118" s="81">
        <v>92</v>
      </c>
    </row>
    <row r="119" spans="1:15" x14ac:dyDescent="0.2">
      <c r="A119" s="7" t="s">
        <v>21</v>
      </c>
      <c r="B119" s="54">
        <v>247</v>
      </c>
      <c r="C119" s="54">
        <v>15</v>
      </c>
      <c r="D119" s="17">
        <v>49</v>
      </c>
      <c r="E119" s="17">
        <v>77</v>
      </c>
      <c r="F119" s="17">
        <v>46</v>
      </c>
      <c r="G119" s="17">
        <v>29</v>
      </c>
      <c r="H119" s="43">
        <v>31</v>
      </c>
      <c r="I119" s="54">
        <v>17</v>
      </c>
      <c r="J119" s="17">
        <v>87</v>
      </c>
      <c r="K119" s="17">
        <v>35</v>
      </c>
      <c r="L119" s="17">
        <v>44</v>
      </c>
      <c r="M119" s="17">
        <v>20</v>
      </c>
      <c r="N119" s="17">
        <v>31</v>
      </c>
      <c r="O119" s="81">
        <v>13</v>
      </c>
    </row>
    <row r="120" spans="1:15" x14ac:dyDescent="0.2">
      <c r="A120" s="7" t="s">
        <v>22</v>
      </c>
      <c r="B120" s="54">
        <v>253</v>
      </c>
      <c r="C120" s="54">
        <v>7</v>
      </c>
      <c r="D120" s="17">
        <v>31</v>
      </c>
      <c r="E120" s="17">
        <v>88</v>
      </c>
      <c r="F120" s="17">
        <v>67</v>
      </c>
      <c r="G120" s="17">
        <v>44</v>
      </c>
      <c r="H120" s="43">
        <v>16</v>
      </c>
      <c r="I120" s="54">
        <v>11</v>
      </c>
      <c r="J120" s="17">
        <v>44</v>
      </c>
      <c r="K120" s="17">
        <v>58</v>
      </c>
      <c r="L120" s="17">
        <v>43</v>
      </c>
      <c r="M120" s="17">
        <v>35</v>
      </c>
      <c r="N120" s="17">
        <v>42</v>
      </c>
      <c r="O120" s="81">
        <v>20</v>
      </c>
    </row>
    <row r="121" spans="1:15" x14ac:dyDescent="0.2">
      <c r="A121" s="7" t="s">
        <v>24</v>
      </c>
      <c r="B121" s="54">
        <v>1331</v>
      </c>
      <c r="C121" s="54">
        <v>41</v>
      </c>
      <c r="D121" s="17">
        <v>154</v>
      </c>
      <c r="E121" s="17">
        <v>243</v>
      </c>
      <c r="F121" s="17">
        <v>364</v>
      </c>
      <c r="G121" s="17">
        <v>323</v>
      </c>
      <c r="H121" s="43">
        <v>206</v>
      </c>
      <c r="I121" s="54">
        <v>56</v>
      </c>
      <c r="J121" s="17">
        <v>145</v>
      </c>
      <c r="K121" s="17">
        <v>195</v>
      </c>
      <c r="L121" s="17">
        <v>238</v>
      </c>
      <c r="M121" s="17">
        <v>187</v>
      </c>
      <c r="N121" s="17">
        <v>277</v>
      </c>
      <c r="O121" s="81">
        <v>233</v>
      </c>
    </row>
    <row r="122" spans="1:15" x14ac:dyDescent="0.2">
      <c r="A122" s="7" t="s">
        <v>25</v>
      </c>
      <c r="B122" s="54">
        <v>217</v>
      </c>
      <c r="C122" s="54">
        <v>3</v>
      </c>
      <c r="D122" s="17">
        <v>34</v>
      </c>
      <c r="E122" s="17">
        <v>53</v>
      </c>
      <c r="F122" s="17">
        <v>52</v>
      </c>
      <c r="G122" s="17">
        <v>36</v>
      </c>
      <c r="H122" s="43">
        <v>39</v>
      </c>
      <c r="I122" s="54">
        <v>6</v>
      </c>
      <c r="J122" s="17">
        <v>33</v>
      </c>
      <c r="K122" s="17">
        <v>32</v>
      </c>
      <c r="L122" s="17">
        <v>41</v>
      </c>
      <c r="M122" s="17">
        <v>43</v>
      </c>
      <c r="N122" s="17">
        <v>46</v>
      </c>
      <c r="O122" s="81">
        <v>16</v>
      </c>
    </row>
    <row r="123" spans="1:15" x14ac:dyDescent="0.2">
      <c r="A123" s="7" t="s">
        <v>26</v>
      </c>
      <c r="B123" s="54">
        <v>146</v>
      </c>
      <c r="C123" s="54">
        <v>15</v>
      </c>
      <c r="D123" s="17">
        <v>28</v>
      </c>
      <c r="E123" s="17">
        <v>35</v>
      </c>
      <c r="F123" s="17">
        <v>19</v>
      </c>
      <c r="G123" s="17">
        <v>27</v>
      </c>
      <c r="H123" s="43">
        <v>22</v>
      </c>
      <c r="I123" s="54">
        <v>27</v>
      </c>
      <c r="J123" s="17">
        <v>22</v>
      </c>
      <c r="K123" s="17">
        <v>19</v>
      </c>
      <c r="L123" s="17">
        <v>24</v>
      </c>
      <c r="M123" s="17">
        <v>12</v>
      </c>
      <c r="N123" s="17">
        <v>22</v>
      </c>
      <c r="O123" s="81">
        <v>20</v>
      </c>
    </row>
    <row r="124" spans="1:15" x14ac:dyDescent="0.2">
      <c r="A124" s="7" t="s">
        <v>27</v>
      </c>
      <c r="B124" s="54">
        <v>764</v>
      </c>
      <c r="C124" s="54">
        <v>62</v>
      </c>
      <c r="D124" s="17">
        <v>145</v>
      </c>
      <c r="E124" s="17">
        <v>175</v>
      </c>
      <c r="F124" s="17">
        <v>174</v>
      </c>
      <c r="G124" s="17">
        <v>115</v>
      </c>
      <c r="H124" s="43">
        <v>93</v>
      </c>
      <c r="I124" s="54">
        <v>95</v>
      </c>
      <c r="J124" s="17">
        <v>119</v>
      </c>
      <c r="K124" s="17">
        <v>155</v>
      </c>
      <c r="L124" s="17">
        <v>128</v>
      </c>
      <c r="M124" s="17">
        <v>86</v>
      </c>
      <c r="N124" s="17">
        <v>118</v>
      </c>
      <c r="O124" s="81">
        <v>63</v>
      </c>
    </row>
    <row r="125" spans="1:15" x14ac:dyDescent="0.2">
      <c r="A125" s="7" t="s">
        <v>28</v>
      </c>
      <c r="B125" s="54">
        <v>25</v>
      </c>
      <c r="C125" s="54">
        <v>0</v>
      </c>
      <c r="D125" s="17">
        <v>3</v>
      </c>
      <c r="E125" s="17">
        <v>2</v>
      </c>
      <c r="F125" s="17">
        <v>6</v>
      </c>
      <c r="G125" s="17">
        <v>7</v>
      </c>
      <c r="H125" s="43">
        <v>7</v>
      </c>
      <c r="I125" s="54">
        <v>0</v>
      </c>
      <c r="J125" s="17">
        <v>0</v>
      </c>
      <c r="K125" s="17">
        <v>3</v>
      </c>
      <c r="L125" s="17">
        <v>5</v>
      </c>
      <c r="M125" s="17">
        <v>5</v>
      </c>
      <c r="N125" s="17">
        <v>2</v>
      </c>
      <c r="O125" s="81">
        <v>10</v>
      </c>
    </row>
    <row r="126" spans="1:15" x14ac:dyDescent="0.2">
      <c r="A126" s="7" t="s">
        <v>29</v>
      </c>
      <c r="B126" s="54">
        <v>290</v>
      </c>
      <c r="C126" s="54">
        <v>5</v>
      </c>
      <c r="D126" s="17">
        <v>49</v>
      </c>
      <c r="E126" s="17">
        <v>72</v>
      </c>
      <c r="F126" s="17">
        <v>87</v>
      </c>
      <c r="G126" s="17">
        <v>49</v>
      </c>
      <c r="H126" s="43">
        <v>28</v>
      </c>
      <c r="I126" s="54">
        <v>21</v>
      </c>
      <c r="J126" s="17">
        <v>48</v>
      </c>
      <c r="K126" s="17">
        <v>50</v>
      </c>
      <c r="L126" s="17">
        <v>56</v>
      </c>
      <c r="M126" s="17">
        <v>39</v>
      </c>
      <c r="N126" s="17">
        <v>44</v>
      </c>
      <c r="O126" s="81">
        <v>32</v>
      </c>
    </row>
    <row r="127" spans="1:15" x14ac:dyDescent="0.2">
      <c r="A127" s="7" t="s">
        <v>30</v>
      </c>
      <c r="B127" s="54">
        <v>163</v>
      </c>
      <c r="C127" s="54">
        <v>15</v>
      </c>
      <c r="D127" s="17">
        <v>30</v>
      </c>
      <c r="E127" s="17">
        <v>49</v>
      </c>
      <c r="F127" s="17">
        <v>40</v>
      </c>
      <c r="G127" s="17">
        <v>18</v>
      </c>
      <c r="H127" s="43">
        <v>11</v>
      </c>
      <c r="I127" s="54">
        <v>33</v>
      </c>
      <c r="J127" s="17">
        <v>31</v>
      </c>
      <c r="K127" s="17">
        <v>28</v>
      </c>
      <c r="L127" s="17">
        <v>24</v>
      </c>
      <c r="M127" s="17">
        <v>22</v>
      </c>
      <c r="N127" s="17">
        <v>14</v>
      </c>
      <c r="O127" s="81">
        <v>11</v>
      </c>
    </row>
    <row r="128" spans="1:15" x14ac:dyDescent="0.2">
      <c r="A128" s="7" t="s">
        <v>93</v>
      </c>
      <c r="B128" s="54">
        <v>810</v>
      </c>
      <c r="C128" s="54">
        <v>70</v>
      </c>
      <c r="D128" s="17">
        <v>156</v>
      </c>
      <c r="E128" s="17">
        <v>217</v>
      </c>
      <c r="F128" s="17">
        <v>186</v>
      </c>
      <c r="G128" s="17">
        <v>100</v>
      </c>
      <c r="H128" s="43">
        <v>81</v>
      </c>
      <c r="I128" s="54">
        <v>83</v>
      </c>
      <c r="J128" s="17">
        <v>144</v>
      </c>
      <c r="K128" s="17">
        <v>171</v>
      </c>
      <c r="L128" s="17">
        <v>166</v>
      </c>
      <c r="M128" s="17">
        <v>92</v>
      </c>
      <c r="N128" s="17">
        <v>93</v>
      </c>
      <c r="O128" s="81">
        <v>61</v>
      </c>
    </row>
    <row r="129" spans="1:15" x14ac:dyDescent="0.2">
      <c r="A129" s="7" t="s">
        <v>102</v>
      </c>
      <c r="B129" s="54">
        <v>419</v>
      </c>
      <c r="C129" s="54">
        <v>32</v>
      </c>
      <c r="D129" s="17">
        <v>67</v>
      </c>
      <c r="E129" s="17">
        <v>115</v>
      </c>
      <c r="F129" s="17">
        <v>71</v>
      </c>
      <c r="G129" s="17">
        <v>69</v>
      </c>
      <c r="H129" s="43">
        <v>65</v>
      </c>
      <c r="I129" s="54">
        <v>60</v>
      </c>
      <c r="J129" s="17">
        <v>81</v>
      </c>
      <c r="K129" s="17">
        <v>56</v>
      </c>
      <c r="L129" s="17">
        <v>63</v>
      </c>
      <c r="M129" s="17">
        <v>31</v>
      </c>
      <c r="N129" s="17">
        <v>76</v>
      </c>
      <c r="O129" s="81">
        <v>52</v>
      </c>
    </row>
    <row r="130" spans="1:15" x14ac:dyDescent="0.2">
      <c r="A130" s="7"/>
      <c r="B130" s="67"/>
      <c r="C130" s="67"/>
      <c r="D130" s="49"/>
      <c r="E130" s="49"/>
      <c r="F130" s="49"/>
      <c r="G130" s="49"/>
      <c r="H130" s="50"/>
      <c r="I130" s="67"/>
      <c r="J130" s="49"/>
      <c r="K130" s="49"/>
      <c r="L130" s="49"/>
      <c r="M130" s="49"/>
      <c r="N130" s="49"/>
      <c r="O130" s="82"/>
    </row>
    <row r="131" spans="1:15" x14ac:dyDescent="0.2">
      <c r="A131" s="16" t="str">
        <f>VLOOKUP("&lt;Zeilentitel_1&gt;",Uebersetzungen!$B$3:$E$121,Uebersetzungen!$B$2+1,FALSE)</f>
        <v>GRAUBÜNDEN</v>
      </c>
      <c r="B131" s="51">
        <v>183933</v>
      </c>
      <c r="C131" s="51">
        <v>19601</v>
      </c>
      <c r="D131" s="52">
        <v>32779</v>
      </c>
      <c r="E131" s="52">
        <v>46646</v>
      </c>
      <c r="F131" s="52">
        <v>46387</v>
      </c>
      <c r="G131" s="52">
        <v>22938</v>
      </c>
      <c r="H131" s="53">
        <v>15582</v>
      </c>
      <c r="I131" s="51">
        <v>22236</v>
      </c>
      <c r="J131" s="52">
        <v>27479</v>
      </c>
      <c r="K131" s="52">
        <v>34070</v>
      </c>
      <c r="L131" s="52">
        <v>34760</v>
      </c>
      <c r="M131" s="52">
        <v>23831</v>
      </c>
      <c r="N131" s="52">
        <v>26443</v>
      </c>
      <c r="O131" s="83">
        <v>15114</v>
      </c>
    </row>
    <row r="132" spans="1:15" x14ac:dyDescent="0.2">
      <c r="A132" s="14" t="str">
        <f>VLOOKUP("&lt;Zeilentitel_2&gt;",Uebersetzungen!$B$3:$E$121,Uebersetzungen!$B$2+1,FALSE)</f>
        <v>Region Albula</v>
      </c>
      <c r="B132" s="54">
        <v>14717</v>
      </c>
      <c r="C132" s="54">
        <v>1534</v>
      </c>
      <c r="D132" s="17">
        <v>2985</v>
      </c>
      <c r="E132" s="17">
        <v>4556</v>
      </c>
      <c r="F132" s="17">
        <v>3234</v>
      </c>
      <c r="G132" s="17">
        <v>1396</v>
      </c>
      <c r="H132" s="43">
        <v>1012</v>
      </c>
      <c r="I132" s="54">
        <v>1688</v>
      </c>
      <c r="J132" s="17">
        <v>2768</v>
      </c>
      <c r="K132" s="17">
        <v>3148</v>
      </c>
      <c r="L132" s="17">
        <v>2739</v>
      </c>
      <c r="M132" s="17">
        <v>1610</v>
      </c>
      <c r="N132" s="17">
        <v>1789</v>
      </c>
      <c r="O132" s="81">
        <v>975</v>
      </c>
    </row>
    <row r="133" spans="1:15" x14ac:dyDescent="0.2">
      <c r="A133" s="14" t="str">
        <f>VLOOKUP("&lt;Zeilentitel_3&gt;",Uebersetzungen!$B$3:$E$121,Uebersetzungen!$B$2+1,FALSE)</f>
        <v>Region Bernina</v>
      </c>
      <c r="B133" s="54">
        <v>3702</v>
      </c>
      <c r="C133" s="54">
        <v>119</v>
      </c>
      <c r="D133" s="17">
        <v>339</v>
      </c>
      <c r="E133" s="17">
        <v>818</v>
      </c>
      <c r="F133" s="17">
        <v>1069</v>
      </c>
      <c r="G133" s="17">
        <v>766</v>
      </c>
      <c r="H133" s="43">
        <v>591</v>
      </c>
      <c r="I133" s="54">
        <v>222</v>
      </c>
      <c r="J133" s="17">
        <v>525</v>
      </c>
      <c r="K133" s="17">
        <v>635</v>
      </c>
      <c r="L133" s="17">
        <v>758</v>
      </c>
      <c r="M133" s="17">
        <v>596</v>
      </c>
      <c r="N133" s="17">
        <v>645</v>
      </c>
      <c r="O133" s="81">
        <v>321</v>
      </c>
    </row>
    <row r="134" spans="1:15" x14ac:dyDescent="0.2">
      <c r="A134" s="14" t="str">
        <f>VLOOKUP("&lt;Zeilentitel_4&gt;",Uebersetzungen!$B$3:$E$121,Uebersetzungen!$B$2+1,FALSE)</f>
        <v>Region Engiadina Bassa/Val Müstair</v>
      </c>
      <c r="B134" s="54">
        <v>9954</v>
      </c>
      <c r="C134" s="54">
        <v>1405</v>
      </c>
      <c r="D134" s="17">
        <v>1832</v>
      </c>
      <c r="E134" s="17">
        <v>2338</v>
      </c>
      <c r="F134" s="17">
        <v>2071</v>
      </c>
      <c r="G134" s="17">
        <v>1264</v>
      </c>
      <c r="H134" s="43">
        <v>1044</v>
      </c>
      <c r="I134" s="54">
        <v>1383</v>
      </c>
      <c r="J134" s="17">
        <v>1486</v>
      </c>
      <c r="K134" s="17">
        <v>1654</v>
      </c>
      <c r="L134" s="17">
        <v>1617</v>
      </c>
      <c r="M134" s="17">
        <v>1094</v>
      </c>
      <c r="N134" s="17">
        <v>1560</v>
      </c>
      <c r="O134" s="81">
        <v>1160</v>
      </c>
    </row>
    <row r="135" spans="1:15" x14ac:dyDescent="0.2">
      <c r="A135" s="14" t="str">
        <f>VLOOKUP("&lt;Zeilentitel_5&gt;",Uebersetzungen!$B$3:$E$121,Uebersetzungen!$B$2+1,FALSE)</f>
        <v>Region Imboden</v>
      </c>
      <c r="B135" s="54">
        <v>14944</v>
      </c>
      <c r="C135" s="54">
        <v>1106</v>
      </c>
      <c r="D135" s="17">
        <v>2390</v>
      </c>
      <c r="E135" s="17">
        <v>3850</v>
      </c>
      <c r="F135" s="17">
        <v>4145</v>
      </c>
      <c r="G135" s="17">
        <v>2224</v>
      </c>
      <c r="H135" s="43">
        <v>1229</v>
      </c>
      <c r="I135" s="54">
        <v>1251</v>
      </c>
      <c r="J135" s="17">
        <v>2042</v>
      </c>
      <c r="K135" s="17">
        <v>2473</v>
      </c>
      <c r="L135" s="17">
        <v>3112</v>
      </c>
      <c r="M135" s="17">
        <v>2140</v>
      </c>
      <c r="N135" s="17">
        <v>2625</v>
      </c>
      <c r="O135" s="81">
        <v>1301</v>
      </c>
    </row>
    <row r="136" spans="1:15" x14ac:dyDescent="0.2">
      <c r="A136" s="14" t="str">
        <f>VLOOKUP("&lt;Zeilentitel_6&gt;",Uebersetzungen!$B$3:$E$121,Uebersetzungen!$B$2+1,FALSE)</f>
        <v>Region Landquart</v>
      </c>
      <c r="B136" s="54">
        <v>13147</v>
      </c>
      <c r="C136" s="54">
        <v>562</v>
      </c>
      <c r="D136" s="17">
        <v>1628</v>
      </c>
      <c r="E136" s="17">
        <v>2577</v>
      </c>
      <c r="F136" s="17">
        <v>4162</v>
      </c>
      <c r="G136" s="17">
        <v>2463</v>
      </c>
      <c r="H136" s="43">
        <v>1755</v>
      </c>
      <c r="I136" s="54">
        <v>582</v>
      </c>
      <c r="J136" s="17">
        <v>1159</v>
      </c>
      <c r="K136" s="17">
        <v>1888</v>
      </c>
      <c r="L136" s="17">
        <v>2597</v>
      </c>
      <c r="M136" s="17">
        <v>2256</v>
      </c>
      <c r="N136" s="17">
        <v>2940</v>
      </c>
      <c r="O136" s="81">
        <v>1725</v>
      </c>
    </row>
    <row r="137" spans="1:15" x14ac:dyDescent="0.2">
      <c r="A137" s="14" t="str">
        <f>VLOOKUP("&lt;Zeilentitel_7&gt;",Uebersetzungen!$B$3:$E$121,Uebersetzungen!$B$2+1,FALSE)</f>
        <v>Region Maloja</v>
      </c>
      <c r="B137" s="54">
        <v>23867</v>
      </c>
      <c r="C137" s="54">
        <v>3783</v>
      </c>
      <c r="D137" s="17">
        <v>4614</v>
      </c>
      <c r="E137" s="17">
        <v>6235</v>
      </c>
      <c r="F137" s="17">
        <v>5485</v>
      </c>
      <c r="G137" s="17">
        <v>2191</v>
      </c>
      <c r="H137" s="43">
        <v>1559</v>
      </c>
      <c r="I137" s="54">
        <v>4601</v>
      </c>
      <c r="J137" s="17">
        <v>3798</v>
      </c>
      <c r="K137" s="17">
        <v>4219</v>
      </c>
      <c r="L137" s="17">
        <v>4037</v>
      </c>
      <c r="M137" s="17">
        <v>2591</v>
      </c>
      <c r="N137" s="17">
        <v>2790</v>
      </c>
      <c r="O137" s="81">
        <v>1831</v>
      </c>
    </row>
    <row r="138" spans="1:15" x14ac:dyDescent="0.2">
      <c r="A138" s="14" t="str">
        <f>VLOOKUP("&lt;Zeilentitel_8&gt;",Uebersetzungen!$B$3:$E$121,Uebersetzungen!$B$2+1,FALSE)</f>
        <v>Region Moesa</v>
      </c>
      <c r="B138" s="54">
        <v>8088</v>
      </c>
      <c r="C138" s="54">
        <v>503</v>
      </c>
      <c r="D138" s="17">
        <v>1427</v>
      </c>
      <c r="E138" s="17">
        <v>2401</v>
      </c>
      <c r="F138" s="17">
        <v>2075</v>
      </c>
      <c r="G138" s="17">
        <v>1057</v>
      </c>
      <c r="H138" s="43">
        <v>625</v>
      </c>
      <c r="I138" s="54">
        <v>635</v>
      </c>
      <c r="J138" s="17">
        <v>1455</v>
      </c>
      <c r="K138" s="17">
        <v>1621</v>
      </c>
      <c r="L138" s="17">
        <v>1562</v>
      </c>
      <c r="M138" s="17">
        <v>1010</v>
      </c>
      <c r="N138" s="17">
        <v>1153</v>
      </c>
      <c r="O138" s="81">
        <v>652</v>
      </c>
    </row>
    <row r="139" spans="1:15" x14ac:dyDescent="0.2">
      <c r="A139" s="14" t="str">
        <f>VLOOKUP("&lt;Zeilentitel_9&gt;",Uebersetzungen!$B$3:$E$121,Uebersetzungen!$B$2+1,FALSE)</f>
        <v>Region Plessur</v>
      </c>
      <c r="B139" s="54">
        <v>30738</v>
      </c>
      <c r="C139" s="54">
        <v>3459</v>
      </c>
      <c r="D139" s="17">
        <v>5325</v>
      </c>
      <c r="E139" s="17">
        <v>8038</v>
      </c>
      <c r="F139" s="17">
        <v>8937</v>
      </c>
      <c r="G139" s="17">
        <v>3235</v>
      </c>
      <c r="H139" s="43">
        <v>1744</v>
      </c>
      <c r="I139" s="54">
        <v>3807</v>
      </c>
      <c r="J139" s="17">
        <v>4103</v>
      </c>
      <c r="K139" s="17">
        <v>6512</v>
      </c>
      <c r="L139" s="17">
        <v>6613</v>
      </c>
      <c r="M139" s="17">
        <v>4505</v>
      </c>
      <c r="N139" s="17">
        <v>3609</v>
      </c>
      <c r="O139" s="81">
        <v>1589</v>
      </c>
    </row>
    <row r="140" spans="1:15" x14ac:dyDescent="0.2">
      <c r="A140" s="14" t="str">
        <f>VLOOKUP("&lt;Zeilentitel_10&gt;",Uebersetzungen!$B$3:$E$121,Uebersetzungen!$B$2+1,FALSE)</f>
        <v>Region Prättigau/Davos</v>
      </c>
      <c r="B140" s="54">
        <v>27702</v>
      </c>
      <c r="C140" s="54">
        <v>3881</v>
      </c>
      <c r="D140" s="17">
        <v>5520</v>
      </c>
      <c r="E140" s="17">
        <v>6632</v>
      </c>
      <c r="F140" s="17">
        <v>6480</v>
      </c>
      <c r="G140" s="17">
        <v>2998</v>
      </c>
      <c r="H140" s="43">
        <v>2191</v>
      </c>
      <c r="I140" s="54">
        <v>3954</v>
      </c>
      <c r="J140" s="17">
        <v>4301</v>
      </c>
      <c r="K140" s="17">
        <v>4794</v>
      </c>
      <c r="L140" s="17">
        <v>4998</v>
      </c>
      <c r="M140" s="17">
        <v>3309</v>
      </c>
      <c r="N140" s="17">
        <v>3967</v>
      </c>
      <c r="O140" s="81">
        <v>2379</v>
      </c>
    </row>
    <row r="141" spans="1:15" x14ac:dyDescent="0.2">
      <c r="A141" s="14" t="str">
        <f>VLOOKUP("&lt;Zeilentitel_11&gt;",Uebersetzungen!$B$3:$E$121,Uebersetzungen!$B$2+1,FALSE)</f>
        <v>Region Surselva</v>
      </c>
      <c r="B141" s="54">
        <v>26951</v>
      </c>
      <c r="C141" s="54">
        <v>2616</v>
      </c>
      <c r="D141" s="17">
        <v>5162</v>
      </c>
      <c r="E141" s="17">
        <v>6847</v>
      </c>
      <c r="F141" s="17">
        <v>6120</v>
      </c>
      <c r="G141" s="17">
        <v>3613</v>
      </c>
      <c r="H141" s="43">
        <v>2593</v>
      </c>
      <c r="I141" s="54">
        <v>3223</v>
      </c>
      <c r="J141" s="17">
        <v>4366</v>
      </c>
      <c r="K141" s="17">
        <v>5410</v>
      </c>
      <c r="L141" s="17">
        <v>4890</v>
      </c>
      <c r="M141" s="17">
        <v>3294</v>
      </c>
      <c r="N141" s="17">
        <v>3685</v>
      </c>
      <c r="O141" s="81">
        <v>2083</v>
      </c>
    </row>
    <row r="142" spans="1:15" ht="13.5" thickBot="1" x14ac:dyDescent="0.25">
      <c r="A142" s="15" t="str">
        <f>VLOOKUP("&lt;Zeilentitel_12&gt;",Uebersetzungen!$B$3:$E$121,Uebersetzungen!$B$2+1,FALSE)</f>
        <v>Region Viamala</v>
      </c>
      <c r="B142" s="60">
        <v>10123</v>
      </c>
      <c r="C142" s="60">
        <v>633</v>
      </c>
      <c r="D142" s="55">
        <v>1557</v>
      </c>
      <c r="E142" s="55">
        <v>2354</v>
      </c>
      <c r="F142" s="55">
        <v>2609</v>
      </c>
      <c r="G142" s="55">
        <v>1731</v>
      </c>
      <c r="H142" s="56">
        <v>1239</v>
      </c>
      <c r="I142" s="60">
        <v>890</v>
      </c>
      <c r="J142" s="55">
        <v>1476</v>
      </c>
      <c r="K142" s="55">
        <v>1716</v>
      </c>
      <c r="L142" s="55">
        <v>1837</v>
      </c>
      <c r="M142" s="55">
        <v>1426</v>
      </c>
      <c r="N142" s="55">
        <v>1680</v>
      </c>
      <c r="O142" s="84">
        <v>1098</v>
      </c>
    </row>
    <row r="143" spans="1:15" x14ac:dyDescent="0.2">
      <c r="A143" s="19"/>
      <c r="B143" s="17"/>
      <c r="C143" s="17"/>
      <c r="D143" s="17"/>
      <c r="E143" s="17"/>
      <c r="F143" s="17"/>
      <c r="G143" s="17"/>
      <c r="H143" s="17"/>
      <c r="I143" s="17"/>
      <c r="J143" s="73"/>
    </row>
    <row r="144" spans="1:15" ht="25.5" customHeight="1" x14ac:dyDescent="0.2">
      <c r="A144" s="95" t="str">
        <f>VLOOKUP("&lt;Legende_1&gt;",Uebersetzungen!$B$3:$E$121,Uebersetzungen!$B$2+1,FALSE)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5"/>
      <c r="C144" s="95"/>
      <c r="D144" s="95"/>
      <c r="E144" s="95"/>
      <c r="F144" s="95"/>
      <c r="G144" s="95"/>
      <c r="H144" s="95"/>
      <c r="I144" s="95"/>
      <c r="J144" s="95"/>
      <c r="K144" s="95"/>
      <c r="L144" s="95"/>
      <c r="M144" s="95"/>
      <c r="N144" s="95"/>
      <c r="O144" s="95"/>
    </row>
    <row r="146" spans="1:1" x14ac:dyDescent="0.2">
      <c r="A146" s="5" t="str">
        <f>VLOOKUP("&lt;Quelle_1&gt;",Uebersetzungen!$B$3:$E$74,Uebersetzungen!$B$2+1,FALSE)</f>
        <v>Quelle: BFS (Gebäude- und Wohnungsstatistik)</v>
      </c>
    </row>
    <row r="147" spans="1:1" x14ac:dyDescent="0.2">
      <c r="A147" s="10" t="str">
        <f>VLOOKUP("&lt;Aktualisierung&gt;",Uebersetzungen!$B$3:$E$74,Uebersetzungen!$B$2+1,FALSE)</f>
        <v>Letztmals aktualisiert am: 23.09.2024</v>
      </c>
    </row>
  </sheetData>
  <sheetProtection sheet="1" objects="1" scenarios="1"/>
  <mergeCells count="4">
    <mergeCell ref="A7:B7"/>
    <mergeCell ref="A9:I9"/>
    <mergeCell ref="B13:J13"/>
    <mergeCell ref="A144:O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4</xdr:col>
                    <xdr:colOff>428625</xdr:colOff>
                    <xdr:row>1</xdr:row>
                    <xdr:rowOff>114300</xdr:rowOff>
                  </from>
                  <to>
                    <xdr:col>5</xdr:col>
                    <xdr:colOff>552450</xdr:colOff>
                    <xdr:row>2</xdr:row>
                    <xdr:rowOff>142875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428625</xdr:colOff>
                    <xdr:row>2</xdr:row>
                    <xdr:rowOff>104775</xdr:rowOff>
                  </from>
                  <to>
                    <xdr:col>6</xdr:col>
                    <xdr:colOff>28575</xdr:colOff>
                    <xdr:row>3</xdr:row>
                    <xdr:rowOff>114300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4</xdr:col>
                    <xdr:colOff>428625</xdr:colOff>
                    <xdr:row>3</xdr:row>
                    <xdr:rowOff>66675</xdr:rowOff>
                  </from>
                  <to>
                    <xdr:col>5</xdr:col>
                    <xdr:colOff>552450</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7"/>
  <sheetViews>
    <sheetView zoomScaleNormal="100" workbookViewId="0"/>
  </sheetViews>
  <sheetFormatPr baseColWidth="10" defaultRowHeight="12.75" x14ac:dyDescent="0.2"/>
  <cols>
    <col min="1" max="1" width="33.5703125" style="10" customWidth="1"/>
    <col min="2" max="2" width="18" style="10" customWidth="1"/>
    <col min="3" max="8" width="13" style="10" customWidth="1"/>
    <col min="9" max="9" width="15.28515625" style="10" customWidth="1"/>
    <col min="10" max="10" width="15.28515625" style="69" customWidth="1"/>
    <col min="11" max="12" width="15.28515625" style="10" customWidth="1"/>
    <col min="13" max="16384" width="11.42578125" style="10"/>
  </cols>
  <sheetData>
    <row r="1" spans="1:12" s="1" customFormat="1" x14ac:dyDescent="0.2">
      <c r="J1" s="68"/>
    </row>
    <row r="2" spans="1:12" s="1" customFormat="1" ht="15.75" x14ac:dyDescent="0.25">
      <c r="B2" s="11"/>
      <c r="C2" s="12"/>
      <c r="D2" s="12"/>
      <c r="E2" s="12"/>
      <c r="F2" s="12"/>
      <c r="G2" s="12"/>
      <c r="H2" s="12"/>
      <c r="I2" s="12"/>
      <c r="J2" s="69"/>
    </row>
    <row r="3" spans="1:12" s="1" customFormat="1" ht="15.75" x14ac:dyDescent="0.25">
      <c r="B3" s="11"/>
      <c r="C3" s="12"/>
      <c r="D3" s="12"/>
      <c r="E3" s="12"/>
      <c r="F3" s="12"/>
      <c r="G3" s="12"/>
      <c r="H3" s="12"/>
      <c r="I3" s="12"/>
      <c r="J3" s="69"/>
    </row>
    <row r="4" spans="1:12" s="1" customFormat="1" ht="15.75" x14ac:dyDescent="0.25">
      <c r="B4" s="11"/>
      <c r="C4" s="12"/>
      <c r="D4" s="12"/>
      <c r="E4" s="12"/>
      <c r="F4" s="12"/>
      <c r="G4" s="12"/>
      <c r="H4" s="12"/>
      <c r="I4" s="12"/>
      <c r="J4" s="69"/>
    </row>
    <row r="5" spans="1:12" s="2" customFormat="1" x14ac:dyDescent="0.2">
      <c r="J5" s="70"/>
    </row>
    <row r="6" spans="1:12" s="1" customFormat="1" ht="6" customHeight="1" x14ac:dyDescent="0.2">
      <c r="A6" s="2"/>
      <c r="B6" s="2"/>
      <c r="C6" s="2"/>
      <c r="D6" s="2"/>
      <c r="E6" s="2"/>
      <c r="F6" s="2"/>
      <c r="G6" s="2"/>
      <c r="H6" s="2"/>
      <c r="I6" s="2"/>
      <c r="J6" s="70"/>
    </row>
    <row r="7" spans="1:12" s="2" customFormat="1" ht="15.75" customHeight="1" x14ac:dyDescent="0.2">
      <c r="A7" s="90" t="str">
        <f>VLOOKUP("&lt;Fachbereich&gt;",Uebersetzungen!$B$3:$E$121,Uebersetzungen!$B$2+1,FALSE)</f>
        <v>Daten &amp; Statistik</v>
      </c>
      <c r="B7" s="90"/>
      <c r="C7" s="3"/>
      <c r="D7" s="3"/>
      <c r="E7" s="3"/>
      <c r="F7" s="3"/>
      <c r="G7" s="3"/>
      <c r="H7" s="3"/>
      <c r="I7" s="3"/>
      <c r="J7" s="71"/>
    </row>
    <row r="8" spans="1:12" s="2" customFormat="1" ht="15.75" customHeight="1" x14ac:dyDescent="0.2">
      <c r="B8" s="74"/>
      <c r="C8" s="3"/>
      <c r="D8" s="3"/>
      <c r="E8" s="3"/>
      <c r="F8" s="3"/>
      <c r="G8" s="3"/>
      <c r="H8" s="3"/>
      <c r="I8" s="3"/>
      <c r="J8" s="71"/>
    </row>
    <row r="9" spans="1:12" s="2" customFormat="1" ht="15.75" customHeight="1" x14ac:dyDescent="0.25">
      <c r="A9" s="91" t="str">
        <f>VLOOKUP("&lt;T2Titel&gt;",Uebersetzungen!$B$3:$E$346,Uebersetzungen!$B$2+1,FALSE)</f>
        <v>Wohnungen nach Zimmerzahl, Bauperiode und Gemeinde, 2023</v>
      </c>
      <c r="B9" s="92"/>
      <c r="C9" s="92"/>
      <c r="D9" s="92"/>
      <c r="E9" s="92"/>
      <c r="F9" s="92"/>
      <c r="G9" s="92"/>
      <c r="H9" s="92"/>
      <c r="I9" s="92"/>
      <c r="J9" s="70"/>
    </row>
    <row r="10" spans="1:12" s="5" customFormat="1" x14ac:dyDescent="0.2">
      <c r="A10" s="33" t="str">
        <f>VLOOKUP("&lt;T2UTitel&gt;",Uebersetzungen!$B$3:$E$121,Uebersetzungen!$B$2+1,FALSE)</f>
        <v>(Gemeindestand 2024: 101 Gemeinden)</v>
      </c>
      <c r="B10" s="34"/>
      <c r="C10" s="35"/>
      <c r="D10" s="35"/>
      <c r="E10" s="35"/>
      <c r="F10" s="35"/>
      <c r="G10" s="35"/>
      <c r="H10" s="36"/>
      <c r="J10" s="72"/>
    </row>
    <row r="11" spans="1:12" s="5" customFormat="1" x14ac:dyDescent="0.2">
      <c r="A11" s="33"/>
      <c r="B11" s="34"/>
      <c r="C11" s="35"/>
      <c r="D11" s="35"/>
      <c r="E11" s="35"/>
      <c r="F11" s="35"/>
      <c r="G11" s="35"/>
      <c r="H11" s="36"/>
      <c r="J11" s="72"/>
    </row>
    <row r="12" spans="1:12" s="5" customFormat="1" ht="13.5" thickBot="1" x14ac:dyDescent="0.25">
      <c r="A12" s="33"/>
      <c r="B12" s="34"/>
      <c r="C12" s="35"/>
      <c r="D12" s="35"/>
      <c r="E12" s="35"/>
      <c r="F12" s="35"/>
      <c r="G12" s="35"/>
      <c r="H12" s="36"/>
      <c r="J12" s="72"/>
    </row>
    <row r="13" spans="1:12" s="4" customFormat="1" ht="15.75" thickBot="1" x14ac:dyDescent="0.3">
      <c r="B13" s="93" t="str">
        <f>VLOOKUP("&lt;SpaltenTitel_0&gt;",Uebersetzungen!$B$3:$E$44,Uebersetzungen!$B$2+1,FALSE)</f>
        <v>Wohnungen</v>
      </c>
      <c r="C13" s="94"/>
      <c r="D13" s="94"/>
      <c r="E13" s="94"/>
      <c r="F13" s="94"/>
      <c r="G13" s="94"/>
      <c r="H13" s="94"/>
      <c r="I13" s="94"/>
      <c r="J13" s="94"/>
      <c r="K13" s="85"/>
      <c r="L13" s="86"/>
    </row>
    <row r="14" spans="1:12" s="39" customFormat="1" ht="17.25" customHeight="1" x14ac:dyDescent="0.2">
      <c r="A14" s="38"/>
      <c r="B14" s="58" t="str">
        <f>VLOOKUP("&lt;SpaltenTitel_1&gt;",Uebersetzungen!$B$3:$E$44,Uebersetzungen!$B$2+1,FALSE)</f>
        <v>Total</v>
      </c>
      <c r="C14" s="58" t="str">
        <f>VLOOKUP("&lt;SpaltenTitel_2&gt;",Uebersetzungen!$B$3:$E$44,Uebersetzungen!$B$2+1,FALSE)</f>
        <v>Wohnungen mit ... Zimmer(n)</v>
      </c>
      <c r="D14" s="41"/>
      <c r="E14" s="41"/>
      <c r="F14" s="41"/>
      <c r="G14" s="41"/>
      <c r="H14" s="42"/>
      <c r="I14" s="58" t="str">
        <f>VLOOKUP("&lt;T2SpaltenTitel_3&gt;",Uebersetzungen!$B$3:$E$434,Uebersetzungen!$B$2+1,FALSE)</f>
        <v>Bauperiode</v>
      </c>
      <c r="J14" s="41"/>
      <c r="K14" s="41"/>
      <c r="L14" s="76"/>
    </row>
    <row r="15" spans="1:12" s="39" customFormat="1" ht="23.25" customHeight="1" x14ac:dyDescent="0.2">
      <c r="A15" s="40"/>
      <c r="B15" s="75"/>
      <c r="C15" s="75" t="str">
        <f>VLOOKUP("&lt;SpaltenTitel_2.1&gt;",Uebersetzungen!$B$3:$E$44,Uebersetzungen!$B$2+1,FALSE)</f>
        <v>1 Zimmer</v>
      </c>
      <c r="D15" s="65" t="str">
        <f>VLOOKUP("&lt;SpaltenTitel_2.2&gt;",Uebersetzungen!$B$3:$E$44,Uebersetzungen!$B$2+1,FALSE)</f>
        <v>2 Zimmer</v>
      </c>
      <c r="E15" s="65" t="str">
        <f>VLOOKUP("&lt;SpaltenTitel_2.3&gt;",Uebersetzungen!$B$3:$E$358,Uebersetzungen!$B$2+1,FALSE)</f>
        <v>3 Zimmer</v>
      </c>
      <c r="F15" s="65" t="str">
        <f>VLOOKUP("&lt;SpaltenTitel_2.4&gt;",Uebersetzungen!$B$3:$E$358,Uebersetzungen!$B$2+1,FALSE)</f>
        <v>4 Zimmer</v>
      </c>
      <c r="G15" s="65" t="str">
        <f>VLOOKUP("&lt;SpaltenTitel_2.5&gt;",Uebersetzungen!$B$3:$E$358,Uebersetzungen!$B$2+1,FALSE)</f>
        <v>5 Zimmer</v>
      </c>
      <c r="H15" s="66" t="str">
        <f>VLOOKUP("&lt;SpaltenTitel_2.6&gt;",Uebersetzungen!$B$3:$E$358,Uebersetzungen!$B$2+1,FALSE)</f>
        <v>6+ Zimmer</v>
      </c>
      <c r="I15" s="75" t="str">
        <f>VLOOKUP("&lt;T2SpaltenTitel_3.1&gt;",Uebersetzungen!$B$3:$E$358,Uebersetzungen!$B$2+1,FALSE)</f>
        <v>vor 1946</v>
      </c>
      <c r="J15" s="65" t="str">
        <f>VLOOKUP("&lt;T2SpaltenTitel_3.2&gt;",Uebersetzungen!$B$3:$E$2344,Uebersetzungen!$B$2+1,FALSE)</f>
        <v>1946-1980</v>
      </c>
      <c r="K15" s="65" t="str">
        <f>VLOOKUP("&lt;T2SpaltenTitel_3.3&gt;",Uebersetzungen!$B$3:$E$358,Uebersetzungen!$B$2+1,FALSE)</f>
        <v>1981-2000</v>
      </c>
      <c r="L15" s="77" t="str">
        <f>VLOOKUP("&lt;T2SpaltenTitel_3.4&gt;",Uebersetzungen!$B$3:$E$358,Uebersetzungen!$B$2+1,FALSE)</f>
        <v>2001-2023</v>
      </c>
    </row>
    <row r="16" spans="1:12" x14ac:dyDescent="0.2">
      <c r="A16" s="13"/>
      <c r="B16" s="59"/>
      <c r="C16" s="54"/>
      <c r="D16" s="17"/>
      <c r="E16" s="17"/>
      <c r="F16" s="17"/>
      <c r="G16" s="17"/>
      <c r="H16" s="44"/>
      <c r="I16" s="54"/>
      <c r="J16" s="17"/>
      <c r="K16" s="17"/>
      <c r="L16" s="78"/>
    </row>
    <row r="17" spans="1:12" x14ac:dyDescent="0.2">
      <c r="A17" s="57" t="str">
        <f>VLOOKUP("&lt;Zeilentitel_1&gt;",Uebersetzungen!$B$3:$E$121,Uebersetzungen!$B$2+1,FALSE)</f>
        <v>GRAUBÜNDEN</v>
      </c>
      <c r="B17" s="46">
        <v>183933</v>
      </c>
      <c r="C17" s="46">
        <v>19601</v>
      </c>
      <c r="D17" s="8">
        <v>32779</v>
      </c>
      <c r="E17" s="8">
        <v>46646</v>
      </c>
      <c r="F17" s="8">
        <v>46387</v>
      </c>
      <c r="G17" s="8">
        <v>22938</v>
      </c>
      <c r="H17" s="45">
        <v>15582</v>
      </c>
      <c r="I17" s="46">
        <v>44932</v>
      </c>
      <c r="J17" s="8">
        <v>60909</v>
      </c>
      <c r="K17" s="8">
        <v>42298</v>
      </c>
      <c r="L17" s="79">
        <v>35794</v>
      </c>
    </row>
    <row r="18" spans="1:12" x14ac:dyDescent="0.2">
      <c r="A18" s="6" t="str">
        <f>VLOOKUP("&lt;Zeilentitel_2&gt;",Uebersetzungen!$B$3:$E$121,Uebersetzungen!$B$2+1,FALSE)</f>
        <v>Region Albula</v>
      </c>
      <c r="B18" s="48">
        <v>14717</v>
      </c>
      <c r="C18" s="48">
        <v>1534</v>
      </c>
      <c r="D18" s="9">
        <v>2985</v>
      </c>
      <c r="E18" s="9">
        <v>4556</v>
      </c>
      <c r="F18" s="9">
        <v>3234</v>
      </c>
      <c r="G18" s="9">
        <v>1396</v>
      </c>
      <c r="H18" s="47">
        <v>1012</v>
      </c>
      <c r="I18" s="48">
        <v>3018</v>
      </c>
      <c r="J18" s="9">
        <v>5840</v>
      </c>
      <c r="K18" s="9">
        <v>3491</v>
      </c>
      <c r="L18" s="80">
        <v>2368</v>
      </c>
    </row>
    <row r="19" spans="1:12" x14ac:dyDescent="0.2">
      <c r="A19" s="7" t="s">
        <v>1</v>
      </c>
      <c r="B19" s="54">
        <v>5773</v>
      </c>
      <c r="C19" s="54">
        <v>772</v>
      </c>
      <c r="D19" s="17">
        <v>1168</v>
      </c>
      <c r="E19" s="17">
        <v>1797</v>
      </c>
      <c r="F19" s="17">
        <v>1240</v>
      </c>
      <c r="G19" s="17">
        <v>474</v>
      </c>
      <c r="H19" s="43">
        <v>322</v>
      </c>
      <c r="I19" s="54">
        <v>543</v>
      </c>
      <c r="J19" s="17">
        <v>2956</v>
      </c>
      <c r="K19" s="17">
        <v>1297</v>
      </c>
      <c r="L19" s="81">
        <v>977</v>
      </c>
    </row>
    <row r="20" spans="1:12" x14ac:dyDescent="0.2">
      <c r="A20" s="7" t="s">
        <v>2</v>
      </c>
      <c r="B20" s="54">
        <v>1017</v>
      </c>
      <c r="C20" s="54">
        <v>55</v>
      </c>
      <c r="D20" s="17">
        <v>173</v>
      </c>
      <c r="E20" s="17">
        <v>361</v>
      </c>
      <c r="F20" s="17">
        <v>271</v>
      </c>
      <c r="G20" s="17">
        <v>86</v>
      </c>
      <c r="H20" s="43">
        <v>71</v>
      </c>
      <c r="I20" s="54">
        <v>145</v>
      </c>
      <c r="J20" s="17">
        <v>275</v>
      </c>
      <c r="K20" s="17">
        <v>260</v>
      </c>
      <c r="L20" s="81">
        <v>337</v>
      </c>
    </row>
    <row r="21" spans="1:12" x14ac:dyDescent="0.2">
      <c r="A21" s="7" t="s">
        <v>95</v>
      </c>
      <c r="B21" s="54">
        <v>284</v>
      </c>
      <c r="C21" s="54">
        <v>20</v>
      </c>
      <c r="D21" s="17">
        <v>68</v>
      </c>
      <c r="E21" s="17">
        <v>54</v>
      </c>
      <c r="F21" s="17">
        <v>70</v>
      </c>
      <c r="G21" s="17">
        <v>51</v>
      </c>
      <c r="H21" s="43">
        <v>21</v>
      </c>
      <c r="I21" s="54">
        <v>119</v>
      </c>
      <c r="J21" s="17">
        <v>77</v>
      </c>
      <c r="K21" s="17">
        <v>80</v>
      </c>
      <c r="L21" s="81">
        <v>8</v>
      </c>
    </row>
    <row r="22" spans="1:12" x14ac:dyDescent="0.2">
      <c r="A22" s="7" t="s">
        <v>3</v>
      </c>
      <c r="B22" s="54">
        <v>1518</v>
      </c>
      <c r="C22" s="54">
        <v>106</v>
      </c>
      <c r="D22" s="17">
        <v>320</v>
      </c>
      <c r="E22" s="17">
        <v>380</v>
      </c>
      <c r="F22" s="17">
        <v>337</v>
      </c>
      <c r="G22" s="17">
        <v>200</v>
      </c>
      <c r="H22" s="43">
        <v>175</v>
      </c>
      <c r="I22" s="54">
        <v>566</v>
      </c>
      <c r="J22" s="17">
        <v>326</v>
      </c>
      <c r="K22" s="17">
        <v>412</v>
      </c>
      <c r="L22" s="81">
        <v>214</v>
      </c>
    </row>
    <row r="23" spans="1:12" x14ac:dyDescent="0.2">
      <c r="A23" s="7" t="s">
        <v>89</v>
      </c>
      <c r="B23" s="54">
        <v>4712</v>
      </c>
      <c r="C23" s="54">
        <v>431</v>
      </c>
      <c r="D23" s="17">
        <v>951</v>
      </c>
      <c r="E23" s="17">
        <v>1616</v>
      </c>
      <c r="F23" s="17">
        <v>990</v>
      </c>
      <c r="G23" s="17">
        <v>419</v>
      </c>
      <c r="H23" s="43">
        <v>305</v>
      </c>
      <c r="I23" s="54">
        <v>1031</v>
      </c>
      <c r="J23" s="17">
        <v>1766</v>
      </c>
      <c r="K23" s="17">
        <v>1184</v>
      </c>
      <c r="L23" s="81">
        <v>731</v>
      </c>
    </row>
    <row r="24" spans="1:12" x14ac:dyDescent="0.2">
      <c r="A24" s="7" t="s">
        <v>92</v>
      </c>
      <c r="B24" s="54">
        <v>1413</v>
      </c>
      <c r="C24" s="54">
        <v>150</v>
      </c>
      <c r="D24" s="17">
        <v>305</v>
      </c>
      <c r="E24" s="17">
        <v>348</v>
      </c>
      <c r="F24" s="17">
        <v>326</v>
      </c>
      <c r="G24" s="17">
        <v>166</v>
      </c>
      <c r="H24" s="43">
        <v>118</v>
      </c>
      <c r="I24" s="54">
        <v>614</v>
      </c>
      <c r="J24" s="17">
        <v>440</v>
      </c>
      <c r="K24" s="17">
        <v>258</v>
      </c>
      <c r="L24" s="81">
        <v>101</v>
      </c>
    </row>
    <row r="25" spans="1:12" x14ac:dyDescent="0.2">
      <c r="A25" s="6" t="str">
        <f>VLOOKUP("&lt;Zeilentitel_3&gt;",Uebersetzungen!$B$3:$E$121,Uebersetzungen!$B$2+1,FALSE)</f>
        <v>Region Bernina</v>
      </c>
      <c r="B25" s="48">
        <v>3702</v>
      </c>
      <c r="C25" s="48">
        <v>119</v>
      </c>
      <c r="D25" s="9">
        <v>339</v>
      </c>
      <c r="E25" s="9">
        <v>818</v>
      </c>
      <c r="F25" s="9">
        <v>1069</v>
      </c>
      <c r="G25" s="9">
        <v>766</v>
      </c>
      <c r="H25" s="47">
        <v>591</v>
      </c>
      <c r="I25" s="48">
        <v>1933</v>
      </c>
      <c r="J25" s="9">
        <v>981</v>
      </c>
      <c r="K25" s="9">
        <v>542</v>
      </c>
      <c r="L25" s="80">
        <v>246</v>
      </c>
    </row>
    <row r="26" spans="1:12" x14ac:dyDescent="0.2">
      <c r="A26" s="7" t="s">
        <v>4</v>
      </c>
      <c r="B26" s="54">
        <v>910</v>
      </c>
      <c r="C26" s="54">
        <v>16</v>
      </c>
      <c r="D26" s="17">
        <v>76</v>
      </c>
      <c r="E26" s="17">
        <v>263</v>
      </c>
      <c r="F26" s="17">
        <v>343</v>
      </c>
      <c r="G26" s="17">
        <v>125</v>
      </c>
      <c r="H26" s="43">
        <v>87</v>
      </c>
      <c r="I26" s="54">
        <v>464</v>
      </c>
      <c r="J26" s="17">
        <v>314</v>
      </c>
      <c r="K26" s="17">
        <v>99</v>
      </c>
      <c r="L26" s="81">
        <v>33</v>
      </c>
    </row>
    <row r="27" spans="1:12" x14ac:dyDescent="0.2">
      <c r="A27" s="7" t="s">
        <v>5</v>
      </c>
      <c r="B27" s="54">
        <v>2792</v>
      </c>
      <c r="C27" s="54">
        <v>103</v>
      </c>
      <c r="D27" s="17">
        <v>263</v>
      </c>
      <c r="E27" s="17">
        <v>555</v>
      </c>
      <c r="F27" s="17">
        <v>726</v>
      </c>
      <c r="G27" s="17">
        <v>641</v>
      </c>
      <c r="H27" s="43">
        <v>504</v>
      </c>
      <c r="I27" s="54">
        <v>1469</v>
      </c>
      <c r="J27" s="17">
        <v>667</v>
      </c>
      <c r="K27" s="17">
        <v>443</v>
      </c>
      <c r="L27" s="81">
        <v>213</v>
      </c>
    </row>
    <row r="28" spans="1:12" x14ac:dyDescent="0.2">
      <c r="A28" s="6" t="str">
        <f>VLOOKUP("&lt;Zeilentitel_4&gt;",Uebersetzungen!$B$3:$E$121,Uebersetzungen!$B$2+1,FALSE)</f>
        <v>Region Engiadina Bassa/Val Müstair</v>
      </c>
      <c r="B28" s="48">
        <v>9954</v>
      </c>
      <c r="C28" s="48">
        <v>1405</v>
      </c>
      <c r="D28" s="9">
        <v>1832</v>
      </c>
      <c r="E28" s="9">
        <v>2338</v>
      </c>
      <c r="F28" s="9">
        <v>2071</v>
      </c>
      <c r="G28" s="9">
        <v>1264</v>
      </c>
      <c r="H28" s="47">
        <v>1044</v>
      </c>
      <c r="I28" s="48">
        <v>3409</v>
      </c>
      <c r="J28" s="9">
        <v>2808</v>
      </c>
      <c r="K28" s="9">
        <v>2103</v>
      </c>
      <c r="L28" s="80">
        <v>1634</v>
      </c>
    </row>
    <row r="29" spans="1:12" x14ac:dyDescent="0.2">
      <c r="A29" s="7" t="s">
        <v>38</v>
      </c>
      <c r="B29" s="54">
        <v>1291</v>
      </c>
      <c r="C29" s="54">
        <v>219</v>
      </c>
      <c r="D29" s="17">
        <v>192</v>
      </c>
      <c r="E29" s="17">
        <v>250</v>
      </c>
      <c r="F29" s="17">
        <v>314</v>
      </c>
      <c r="G29" s="17">
        <v>176</v>
      </c>
      <c r="H29" s="43">
        <v>140</v>
      </c>
      <c r="I29" s="54">
        <v>354</v>
      </c>
      <c r="J29" s="17">
        <v>620</v>
      </c>
      <c r="K29" s="17">
        <v>148</v>
      </c>
      <c r="L29" s="81">
        <v>169</v>
      </c>
    </row>
    <row r="30" spans="1:12" x14ac:dyDescent="0.2">
      <c r="A30" s="7" t="s">
        <v>39</v>
      </c>
      <c r="B30" s="54">
        <v>1092</v>
      </c>
      <c r="C30" s="54">
        <v>348</v>
      </c>
      <c r="D30" s="17">
        <v>288</v>
      </c>
      <c r="E30" s="17">
        <v>204</v>
      </c>
      <c r="F30" s="17">
        <v>145</v>
      </c>
      <c r="G30" s="17">
        <v>60</v>
      </c>
      <c r="H30" s="43">
        <v>47</v>
      </c>
      <c r="I30" s="54">
        <v>93</v>
      </c>
      <c r="J30" s="17">
        <v>186</v>
      </c>
      <c r="K30" s="17">
        <v>552</v>
      </c>
      <c r="L30" s="81">
        <v>261</v>
      </c>
    </row>
    <row r="31" spans="1:12" x14ac:dyDescent="0.2">
      <c r="A31" s="7" t="s">
        <v>40</v>
      </c>
      <c r="B31" s="54">
        <v>5503</v>
      </c>
      <c r="C31" s="54">
        <v>699</v>
      </c>
      <c r="D31" s="17">
        <v>1096</v>
      </c>
      <c r="E31" s="17">
        <v>1472</v>
      </c>
      <c r="F31" s="17">
        <v>1122</v>
      </c>
      <c r="G31" s="17">
        <v>607</v>
      </c>
      <c r="H31" s="43">
        <v>507</v>
      </c>
      <c r="I31" s="54">
        <v>1953</v>
      </c>
      <c r="J31" s="17">
        <v>1539</v>
      </c>
      <c r="K31" s="17">
        <v>1029</v>
      </c>
      <c r="L31" s="81">
        <v>982</v>
      </c>
    </row>
    <row r="32" spans="1:12" x14ac:dyDescent="0.2">
      <c r="A32" s="7" t="s">
        <v>41</v>
      </c>
      <c r="B32" s="54">
        <v>731</v>
      </c>
      <c r="C32" s="54">
        <v>26</v>
      </c>
      <c r="D32" s="17">
        <v>95</v>
      </c>
      <c r="E32" s="17">
        <v>147</v>
      </c>
      <c r="F32" s="17">
        <v>165</v>
      </c>
      <c r="G32" s="17">
        <v>159</v>
      </c>
      <c r="H32" s="43">
        <v>139</v>
      </c>
      <c r="I32" s="54">
        <v>450</v>
      </c>
      <c r="J32" s="17">
        <v>152</v>
      </c>
      <c r="K32" s="17">
        <v>52</v>
      </c>
      <c r="L32" s="81">
        <v>77</v>
      </c>
    </row>
    <row r="33" spans="1:12" x14ac:dyDescent="0.2">
      <c r="A33" s="7" t="s">
        <v>60</v>
      </c>
      <c r="B33" s="54">
        <v>1337</v>
      </c>
      <c r="C33" s="54">
        <v>113</v>
      </c>
      <c r="D33" s="17">
        <v>161</v>
      </c>
      <c r="E33" s="17">
        <v>265</v>
      </c>
      <c r="F33" s="17">
        <v>325</v>
      </c>
      <c r="G33" s="17">
        <v>262</v>
      </c>
      <c r="H33" s="43">
        <v>211</v>
      </c>
      <c r="I33" s="54">
        <v>559</v>
      </c>
      <c r="J33" s="17">
        <v>311</v>
      </c>
      <c r="K33" s="17">
        <v>322</v>
      </c>
      <c r="L33" s="81">
        <v>145</v>
      </c>
    </row>
    <row r="34" spans="1:12" x14ac:dyDescent="0.2">
      <c r="A34" s="6" t="str">
        <f>VLOOKUP("&lt;Zeilentitel_5&gt;",Uebersetzungen!$B$3:$E$121,Uebersetzungen!$B$2+1,FALSE)</f>
        <v>Region Imboden</v>
      </c>
      <c r="B34" s="48">
        <v>14944</v>
      </c>
      <c r="C34" s="48">
        <v>1106</v>
      </c>
      <c r="D34" s="9">
        <v>2390</v>
      </c>
      <c r="E34" s="9">
        <v>3850</v>
      </c>
      <c r="F34" s="9">
        <v>4145</v>
      </c>
      <c r="G34" s="9">
        <v>2224</v>
      </c>
      <c r="H34" s="47">
        <v>1229</v>
      </c>
      <c r="I34" s="48">
        <v>2246</v>
      </c>
      <c r="J34" s="9">
        <v>4819</v>
      </c>
      <c r="K34" s="9">
        <v>3736</v>
      </c>
      <c r="L34" s="80">
        <v>4143</v>
      </c>
    </row>
    <row r="35" spans="1:12" x14ac:dyDescent="0.2">
      <c r="A35" s="7" t="s">
        <v>31</v>
      </c>
      <c r="B35" s="54">
        <v>1735</v>
      </c>
      <c r="C35" s="54">
        <v>67</v>
      </c>
      <c r="D35" s="17">
        <v>185</v>
      </c>
      <c r="E35" s="17">
        <v>363</v>
      </c>
      <c r="F35" s="17">
        <v>470</v>
      </c>
      <c r="G35" s="17">
        <v>417</v>
      </c>
      <c r="H35" s="43">
        <v>233</v>
      </c>
      <c r="I35" s="54">
        <v>243</v>
      </c>
      <c r="J35" s="17">
        <v>323</v>
      </c>
      <c r="K35" s="17">
        <v>553</v>
      </c>
      <c r="L35" s="81">
        <v>616</v>
      </c>
    </row>
    <row r="36" spans="1:12" x14ac:dyDescent="0.2">
      <c r="A36" s="7" t="s">
        <v>32</v>
      </c>
      <c r="B36" s="54">
        <v>3923</v>
      </c>
      <c r="C36" s="54">
        <v>149</v>
      </c>
      <c r="D36" s="17">
        <v>411</v>
      </c>
      <c r="E36" s="17">
        <v>966</v>
      </c>
      <c r="F36" s="17">
        <v>1413</v>
      </c>
      <c r="G36" s="17">
        <v>660</v>
      </c>
      <c r="H36" s="43">
        <v>324</v>
      </c>
      <c r="I36" s="54">
        <v>483</v>
      </c>
      <c r="J36" s="17">
        <v>1666</v>
      </c>
      <c r="K36" s="17">
        <v>700</v>
      </c>
      <c r="L36" s="81">
        <v>1074</v>
      </c>
    </row>
    <row r="37" spans="1:12" x14ac:dyDescent="0.2">
      <c r="A37" s="7" t="s">
        <v>33</v>
      </c>
      <c r="B37" s="54">
        <v>776</v>
      </c>
      <c r="C37" s="54">
        <v>53</v>
      </c>
      <c r="D37" s="17">
        <v>66</v>
      </c>
      <c r="E37" s="17">
        <v>137</v>
      </c>
      <c r="F37" s="17">
        <v>273</v>
      </c>
      <c r="G37" s="17">
        <v>161</v>
      </c>
      <c r="H37" s="43">
        <v>86</v>
      </c>
      <c r="I37" s="54">
        <v>208</v>
      </c>
      <c r="J37" s="17">
        <v>172</v>
      </c>
      <c r="K37" s="17">
        <v>197</v>
      </c>
      <c r="L37" s="81">
        <v>199</v>
      </c>
    </row>
    <row r="38" spans="1:12" x14ac:dyDescent="0.2">
      <c r="A38" s="7" t="s">
        <v>34</v>
      </c>
      <c r="B38" s="54">
        <v>1290</v>
      </c>
      <c r="C38" s="54">
        <v>64</v>
      </c>
      <c r="D38" s="17">
        <v>149</v>
      </c>
      <c r="E38" s="17">
        <v>222</v>
      </c>
      <c r="F38" s="17">
        <v>431</v>
      </c>
      <c r="G38" s="17">
        <v>264</v>
      </c>
      <c r="H38" s="43">
        <v>160</v>
      </c>
      <c r="I38" s="54">
        <v>235</v>
      </c>
      <c r="J38" s="17">
        <v>259</v>
      </c>
      <c r="K38" s="17">
        <v>353</v>
      </c>
      <c r="L38" s="81">
        <v>443</v>
      </c>
    </row>
    <row r="39" spans="1:12" x14ac:dyDescent="0.2">
      <c r="A39" s="7" t="s">
        <v>35</v>
      </c>
      <c r="B39" s="54">
        <v>5246</v>
      </c>
      <c r="C39" s="54">
        <v>647</v>
      </c>
      <c r="D39" s="17">
        <v>1245</v>
      </c>
      <c r="E39" s="17">
        <v>1675</v>
      </c>
      <c r="F39" s="17">
        <v>1070</v>
      </c>
      <c r="G39" s="17">
        <v>394</v>
      </c>
      <c r="H39" s="43">
        <v>215</v>
      </c>
      <c r="I39" s="54">
        <v>441</v>
      </c>
      <c r="J39" s="17">
        <v>1944</v>
      </c>
      <c r="K39" s="17">
        <v>1451</v>
      </c>
      <c r="L39" s="81">
        <v>1410</v>
      </c>
    </row>
    <row r="40" spans="1:12" x14ac:dyDescent="0.2">
      <c r="A40" s="7" t="s">
        <v>36</v>
      </c>
      <c r="B40" s="54">
        <v>723</v>
      </c>
      <c r="C40" s="54">
        <v>37</v>
      </c>
      <c r="D40" s="17">
        <v>88</v>
      </c>
      <c r="E40" s="17">
        <v>171</v>
      </c>
      <c r="F40" s="17">
        <v>192</v>
      </c>
      <c r="G40" s="17">
        <v>137</v>
      </c>
      <c r="H40" s="43">
        <v>98</v>
      </c>
      <c r="I40" s="54">
        <v>300</v>
      </c>
      <c r="J40" s="17">
        <v>162</v>
      </c>
      <c r="K40" s="17">
        <v>187</v>
      </c>
      <c r="L40" s="81">
        <v>74</v>
      </c>
    </row>
    <row r="41" spans="1:12" x14ac:dyDescent="0.2">
      <c r="A41" s="7" t="s">
        <v>37</v>
      </c>
      <c r="B41" s="54">
        <v>1251</v>
      </c>
      <c r="C41" s="54">
        <v>89</v>
      </c>
      <c r="D41" s="17">
        <v>246</v>
      </c>
      <c r="E41" s="17">
        <v>316</v>
      </c>
      <c r="F41" s="17">
        <v>296</v>
      </c>
      <c r="G41" s="17">
        <v>191</v>
      </c>
      <c r="H41" s="43">
        <v>113</v>
      </c>
      <c r="I41" s="54">
        <v>336</v>
      </c>
      <c r="J41" s="17">
        <v>293</v>
      </c>
      <c r="K41" s="17">
        <v>295</v>
      </c>
      <c r="L41" s="81">
        <v>327</v>
      </c>
    </row>
    <row r="42" spans="1:12" x14ac:dyDescent="0.2">
      <c r="A42" s="6" t="str">
        <f>VLOOKUP("&lt;Zeilentitel_6&gt;",Uebersetzungen!$B$3:$E$121,Uebersetzungen!$B$2+1,FALSE)</f>
        <v>Region Landquart</v>
      </c>
      <c r="B42" s="48">
        <v>13147</v>
      </c>
      <c r="C42" s="48">
        <v>562</v>
      </c>
      <c r="D42" s="9">
        <v>1628</v>
      </c>
      <c r="E42" s="9">
        <v>2577</v>
      </c>
      <c r="F42" s="9">
        <v>4162</v>
      </c>
      <c r="G42" s="9">
        <v>2463</v>
      </c>
      <c r="H42" s="47">
        <v>1755</v>
      </c>
      <c r="I42" s="48">
        <v>2249</v>
      </c>
      <c r="J42" s="9">
        <v>3224</v>
      </c>
      <c r="K42" s="9">
        <v>4052</v>
      </c>
      <c r="L42" s="80">
        <v>3622</v>
      </c>
    </row>
    <row r="43" spans="1:12" x14ac:dyDescent="0.2">
      <c r="A43" s="7" t="s">
        <v>71</v>
      </c>
      <c r="B43" s="54">
        <v>1648</v>
      </c>
      <c r="C43" s="54">
        <v>70</v>
      </c>
      <c r="D43" s="17">
        <v>177</v>
      </c>
      <c r="E43" s="17">
        <v>291</v>
      </c>
      <c r="F43" s="17">
        <v>563</v>
      </c>
      <c r="G43" s="17">
        <v>342</v>
      </c>
      <c r="H43" s="43">
        <v>205</v>
      </c>
      <c r="I43" s="54">
        <v>222</v>
      </c>
      <c r="J43" s="17">
        <v>338</v>
      </c>
      <c r="K43" s="17">
        <v>718</v>
      </c>
      <c r="L43" s="81">
        <v>370</v>
      </c>
    </row>
    <row r="44" spans="1:12" x14ac:dyDescent="0.2">
      <c r="A44" s="7" t="s">
        <v>72</v>
      </c>
      <c r="B44" s="54">
        <v>1427</v>
      </c>
      <c r="C44" s="54">
        <v>128</v>
      </c>
      <c r="D44" s="17">
        <v>198</v>
      </c>
      <c r="E44" s="17">
        <v>254</v>
      </c>
      <c r="F44" s="17">
        <v>338</v>
      </c>
      <c r="G44" s="17">
        <v>238</v>
      </c>
      <c r="H44" s="43">
        <v>271</v>
      </c>
      <c r="I44" s="54">
        <v>284</v>
      </c>
      <c r="J44" s="17">
        <v>332</v>
      </c>
      <c r="K44" s="17">
        <v>392</v>
      </c>
      <c r="L44" s="81">
        <v>419</v>
      </c>
    </row>
    <row r="45" spans="1:12" x14ac:dyDescent="0.2">
      <c r="A45" s="7" t="s">
        <v>73</v>
      </c>
      <c r="B45" s="54">
        <v>1782</v>
      </c>
      <c r="C45" s="54">
        <v>76</v>
      </c>
      <c r="D45" s="17">
        <v>247</v>
      </c>
      <c r="E45" s="17">
        <v>371</v>
      </c>
      <c r="F45" s="17">
        <v>497</v>
      </c>
      <c r="G45" s="17">
        <v>365</v>
      </c>
      <c r="H45" s="43">
        <v>226</v>
      </c>
      <c r="I45" s="54">
        <v>261</v>
      </c>
      <c r="J45" s="17">
        <v>517</v>
      </c>
      <c r="K45" s="17">
        <v>529</v>
      </c>
      <c r="L45" s="81">
        <v>475</v>
      </c>
    </row>
    <row r="46" spans="1:12" x14ac:dyDescent="0.2">
      <c r="A46" s="7" t="s">
        <v>74</v>
      </c>
      <c r="B46" s="54">
        <v>465</v>
      </c>
      <c r="C46" s="54">
        <v>14</v>
      </c>
      <c r="D46" s="17">
        <v>67</v>
      </c>
      <c r="E46" s="17">
        <v>84</v>
      </c>
      <c r="F46" s="17">
        <v>164</v>
      </c>
      <c r="G46" s="17">
        <v>84</v>
      </c>
      <c r="H46" s="43">
        <v>52</v>
      </c>
      <c r="I46" s="54">
        <v>98</v>
      </c>
      <c r="J46" s="17">
        <v>46</v>
      </c>
      <c r="K46" s="17">
        <v>123</v>
      </c>
      <c r="L46" s="81">
        <v>198</v>
      </c>
    </row>
    <row r="47" spans="1:12" x14ac:dyDescent="0.2">
      <c r="A47" s="7" t="s">
        <v>75</v>
      </c>
      <c r="B47" s="54">
        <v>489</v>
      </c>
      <c r="C47" s="54">
        <v>23</v>
      </c>
      <c r="D47" s="17">
        <v>41</v>
      </c>
      <c r="E47" s="17">
        <v>97</v>
      </c>
      <c r="F47" s="17">
        <v>137</v>
      </c>
      <c r="G47" s="17">
        <v>108</v>
      </c>
      <c r="H47" s="43">
        <v>83</v>
      </c>
      <c r="I47" s="54">
        <v>118</v>
      </c>
      <c r="J47" s="17">
        <v>124</v>
      </c>
      <c r="K47" s="17">
        <v>129</v>
      </c>
      <c r="L47" s="81">
        <v>118</v>
      </c>
    </row>
    <row r="48" spans="1:12" x14ac:dyDescent="0.2">
      <c r="A48" s="7" t="s">
        <v>76</v>
      </c>
      <c r="B48" s="54">
        <v>1682</v>
      </c>
      <c r="C48" s="54">
        <v>91</v>
      </c>
      <c r="D48" s="17">
        <v>229</v>
      </c>
      <c r="E48" s="17">
        <v>364</v>
      </c>
      <c r="F48" s="17">
        <v>478</v>
      </c>
      <c r="G48" s="17">
        <v>254</v>
      </c>
      <c r="H48" s="43">
        <v>266</v>
      </c>
      <c r="I48" s="54">
        <v>417</v>
      </c>
      <c r="J48" s="17">
        <v>293</v>
      </c>
      <c r="K48" s="17">
        <v>442</v>
      </c>
      <c r="L48" s="81">
        <v>530</v>
      </c>
    </row>
    <row r="49" spans="1:12" x14ac:dyDescent="0.2">
      <c r="A49" s="7" t="s">
        <v>77</v>
      </c>
      <c r="B49" s="54">
        <v>1248</v>
      </c>
      <c r="C49" s="54">
        <v>22</v>
      </c>
      <c r="D49" s="17">
        <v>113</v>
      </c>
      <c r="E49" s="17">
        <v>217</v>
      </c>
      <c r="F49" s="17">
        <v>411</v>
      </c>
      <c r="G49" s="17">
        <v>261</v>
      </c>
      <c r="H49" s="43">
        <v>224</v>
      </c>
      <c r="I49" s="54">
        <v>311</v>
      </c>
      <c r="J49" s="17">
        <v>224</v>
      </c>
      <c r="K49" s="17">
        <v>359</v>
      </c>
      <c r="L49" s="81">
        <v>354</v>
      </c>
    </row>
    <row r="50" spans="1:12" x14ac:dyDescent="0.2">
      <c r="A50" s="7" t="s">
        <v>78</v>
      </c>
      <c r="B50" s="54">
        <v>4406</v>
      </c>
      <c r="C50" s="54">
        <v>138</v>
      </c>
      <c r="D50" s="17">
        <v>556</v>
      </c>
      <c r="E50" s="17">
        <v>899</v>
      </c>
      <c r="F50" s="17">
        <v>1574</v>
      </c>
      <c r="G50" s="17">
        <v>811</v>
      </c>
      <c r="H50" s="43">
        <v>428</v>
      </c>
      <c r="I50" s="54">
        <v>538</v>
      </c>
      <c r="J50" s="17">
        <v>1350</v>
      </c>
      <c r="K50" s="17">
        <v>1360</v>
      </c>
      <c r="L50" s="81">
        <v>1158</v>
      </c>
    </row>
    <row r="51" spans="1:12" x14ac:dyDescent="0.2">
      <c r="A51" s="6" t="str">
        <f>VLOOKUP("&lt;Zeilentitel_7&gt;",Uebersetzungen!$B$3:$E$121,Uebersetzungen!$B$2+1,FALSE)</f>
        <v>Region Maloja</v>
      </c>
      <c r="B51" s="48">
        <v>23867</v>
      </c>
      <c r="C51" s="48">
        <v>3783</v>
      </c>
      <c r="D51" s="9">
        <v>4614</v>
      </c>
      <c r="E51" s="9">
        <v>6235</v>
      </c>
      <c r="F51" s="9">
        <v>5485</v>
      </c>
      <c r="G51" s="9">
        <v>2191</v>
      </c>
      <c r="H51" s="47">
        <v>1559</v>
      </c>
      <c r="I51" s="48">
        <v>4766</v>
      </c>
      <c r="J51" s="9">
        <v>8775</v>
      </c>
      <c r="K51" s="9">
        <v>5860</v>
      </c>
      <c r="L51" s="80">
        <v>4466</v>
      </c>
    </row>
    <row r="52" spans="1:12" x14ac:dyDescent="0.2">
      <c r="A52" s="7" t="s">
        <v>42</v>
      </c>
      <c r="B52" s="54">
        <v>658</v>
      </c>
      <c r="C52" s="54">
        <v>50</v>
      </c>
      <c r="D52" s="17">
        <v>82</v>
      </c>
      <c r="E52" s="17">
        <v>131</v>
      </c>
      <c r="F52" s="17">
        <v>143</v>
      </c>
      <c r="G52" s="17">
        <v>140</v>
      </c>
      <c r="H52" s="43">
        <v>112</v>
      </c>
      <c r="I52" s="54">
        <v>138</v>
      </c>
      <c r="J52" s="17">
        <v>214</v>
      </c>
      <c r="K52" s="17">
        <v>206</v>
      </c>
      <c r="L52" s="81">
        <v>100</v>
      </c>
    </row>
    <row r="53" spans="1:12" x14ac:dyDescent="0.2">
      <c r="A53" s="7" t="s">
        <v>43</v>
      </c>
      <c r="B53" s="54">
        <v>2444</v>
      </c>
      <c r="C53" s="54">
        <v>202</v>
      </c>
      <c r="D53" s="17">
        <v>359</v>
      </c>
      <c r="E53" s="17">
        <v>740</v>
      </c>
      <c r="F53" s="17">
        <v>638</v>
      </c>
      <c r="G53" s="17">
        <v>308</v>
      </c>
      <c r="H53" s="43">
        <v>197</v>
      </c>
      <c r="I53" s="54">
        <v>411</v>
      </c>
      <c r="J53" s="17">
        <v>852</v>
      </c>
      <c r="K53" s="17">
        <v>720</v>
      </c>
      <c r="L53" s="81">
        <v>461</v>
      </c>
    </row>
    <row r="54" spans="1:12" x14ac:dyDescent="0.2">
      <c r="A54" s="7" t="s">
        <v>44</v>
      </c>
      <c r="B54" s="54">
        <v>430</v>
      </c>
      <c r="C54" s="54">
        <v>38</v>
      </c>
      <c r="D54" s="17">
        <v>107</v>
      </c>
      <c r="E54" s="17">
        <v>130</v>
      </c>
      <c r="F54" s="17">
        <v>98</v>
      </c>
      <c r="G54" s="17">
        <v>38</v>
      </c>
      <c r="H54" s="43">
        <v>19</v>
      </c>
      <c r="I54" s="54">
        <v>74</v>
      </c>
      <c r="J54" s="17">
        <v>70</v>
      </c>
      <c r="K54" s="17">
        <v>234</v>
      </c>
      <c r="L54" s="81">
        <v>52</v>
      </c>
    </row>
    <row r="55" spans="1:12" x14ac:dyDescent="0.2">
      <c r="A55" s="7" t="s">
        <v>45</v>
      </c>
      <c r="B55" s="54">
        <v>2333</v>
      </c>
      <c r="C55" s="54">
        <v>300</v>
      </c>
      <c r="D55" s="17">
        <v>507</v>
      </c>
      <c r="E55" s="17">
        <v>640</v>
      </c>
      <c r="F55" s="17">
        <v>569</v>
      </c>
      <c r="G55" s="17">
        <v>191</v>
      </c>
      <c r="H55" s="43">
        <v>126</v>
      </c>
      <c r="I55" s="54">
        <v>428</v>
      </c>
      <c r="J55" s="17">
        <v>872</v>
      </c>
      <c r="K55" s="17">
        <v>525</v>
      </c>
      <c r="L55" s="81">
        <v>508</v>
      </c>
    </row>
    <row r="56" spans="1:12" x14ac:dyDescent="0.2">
      <c r="A56" s="7" t="s">
        <v>94</v>
      </c>
      <c r="B56" s="54">
        <v>1243</v>
      </c>
      <c r="C56" s="54">
        <v>102</v>
      </c>
      <c r="D56" s="17">
        <v>302</v>
      </c>
      <c r="E56" s="17">
        <v>401</v>
      </c>
      <c r="F56" s="17">
        <v>273</v>
      </c>
      <c r="G56" s="17">
        <v>84</v>
      </c>
      <c r="H56" s="43">
        <v>81</v>
      </c>
      <c r="I56" s="54">
        <v>169</v>
      </c>
      <c r="J56" s="17">
        <v>493</v>
      </c>
      <c r="K56" s="17">
        <v>321</v>
      </c>
      <c r="L56" s="81">
        <v>260</v>
      </c>
    </row>
    <row r="57" spans="1:12" x14ac:dyDescent="0.2">
      <c r="A57" s="7" t="s">
        <v>46</v>
      </c>
      <c r="B57" s="54">
        <v>2816</v>
      </c>
      <c r="C57" s="54">
        <v>497</v>
      </c>
      <c r="D57" s="17">
        <v>531</v>
      </c>
      <c r="E57" s="17">
        <v>689</v>
      </c>
      <c r="F57" s="17">
        <v>747</v>
      </c>
      <c r="G57" s="17">
        <v>206</v>
      </c>
      <c r="H57" s="43">
        <v>146</v>
      </c>
      <c r="I57" s="54">
        <v>552</v>
      </c>
      <c r="J57" s="17">
        <v>984</v>
      </c>
      <c r="K57" s="17">
        <v>657</v>
      </c>
      <c r="L57" s="81">
        <v>623</v>
      </c>
    </row>
    <row r="58" spans="1:12" x14ac:dyDescent="0.2">
      <c r="A58" s="7" t="s">
        <v>96</v>
      </c>
      <c r="B58" s="54">
        <v>5935</v>
      </c>
      <c r="C58" s="54">
        <v>1418</v>
      </c>
      <c r="D58" s="17">
        <v>1081</v>
      </c>
      <c r="E58" s="17">
        <v>1363</v>
      </c>
      <c r="F58" s="17">
        <v>1311</v>
      </c>
      <c r="G58" s="17">
        <v>419</v>
      </c>
      <c r="H58" s="43">
        <v>343</v>
      </c>
      <c r="I58" s="54">
        <v>894</v>
      </c>
      <c r="J58" s="17">
        <v>2868</v>
      </c>
      <c r="K58" s="17">
        <v>1052</v>
      </c>
      <c r="L58" s="81">
        <v>1121</v>
      </c>
    </row>
    <row r="59" spans="1:12" x14ac:dyDescent="0.2">
      <c r="A59" s="7" t="s">
        <v>47</v>
      </c>
      <c r="B59" s="54">
        <v>612</v>
      </c>
      <c r="C59" s="54">
        <v>81</v>
      </c>
      <c r="D59" s="17">
        <v>99</v>
      </c>
      <c r="E59" s="17">
        <v>123</v>
      </c>
      <c r="F59" s="17">
        <v>136</v>
      </c>
      <c r="G59" s="17">
        <v>92</v>
      </c>
      <c r="H59" s="43">
        <v>81</v>
      </c>
      <c r="I59" s="54">
        <v>275</v>
      </c>
      <c r="J59" s="17">
        <v>119</v>
      </c>
      <c r="K59" s="17">
        <v>109</v>
      </c>
      <c r="L59" s="81">
        <v>109</v>
      </c>
    </row>
    <row r="60" spans="1:12" x14ac:dyDescent="0.2">
      <c r="A60" s="7" t="s">
        <v>97</v>
      </c>
      <c r="B60" s="54">
        <v>1175</v>
      </c>
      <c r="C60" s="54">
        <v>212</v>
      </c>
      <c r="D60" s="17">
        <v>269</v>
      </c>
      <c r="E60" s="17">
        <v>353</v>
      </c>
      <c r="F60" s="17">
        <v>196</v>
      </c>
      <c r="G60" s="17">
        <v>84</v>
      </c>
      <c r="H60" s="43">
        <v>61</v>
      </c>
      <c r="I60" s="54">
        <v>259</v>
      </c>
      <c r="J60" s="17">
        <v>374</v>
      </c>
      <c r="K60" s="17">
        <v>410</v>
      </c>
      <c r="L60" s="81">
        <v>132</v>
      </c>
    </row>
    <row r="61" spans="1:12" x14ac:dyDescent="0.2">
      <c r="A61" s="7" t="s">
        <v>48</v>
      </c>
      <c r="B61" s="54">
        <v>2515</v>
      </c>
      <c r="C61" s="54">
        <v>470</v>
      </c>
      <c r="D61" s="17">
        <v>591</v>
      </c>
      <c r="E61" s="17">
        <v>679</v>
      </c>
      <c r="F61" s="17">
        <v>472</v>
      </c>
      <c r="G61" s="17">
        <v>194</v>
      </c>
      <c r="H61" s="43">
        <v>109</v>
      </c>
      <c r="I61" s="54">
        <v>156</v>
      </c>
      <c r="J61" s="17">
        <v>1133</v>
      </c>
      <c r="K61" s="17">
        <v>773</v>
      </c>
      <c r="L61" s="81">
        <v>453</v>
      </c>
    </row>
    <row r="62" spans="1:12" x14ac:dyDescent="0.2">
      <c r="A62" s="7" t="s">
        <v>49</v>
      </c>
      <c r="B62" s="54">
        <v>1614</v>
      </c>
      <c r="C62" s="54">
        <v>154</v>
      </c>
      <c r="D62" s="17">
        <v>294</v>
      </c>
      <c r="E62" s="17">
        <v>478</v>
      </c>
      <c r="F62" s="17">
        <v>431</v>
      </c>
      <c r="G62" s="17">
        <v>144</v>
      </c>
      <c r="H62" s="43">
        <v>113</v>
      </c>
      <c r="I62" s="54">
        <v>432</v>
      </c>
      <c r="J62" s="17">
        <v>351</v>
      </c>
      <c r="K62" s="17">
        <v>438</v>
      </c>
      <c r="L62" s="81">
        <v>393</v>
      </c>
    </row>
    <row r="63" spans="1:12" x14ac:dyDescent="0.2">
      <c r="A63" s="7" t="s">
        <v>98</v>
      </c>
      <c r="B63" s="54">
        <v>2092</v>
      </c>
      <c r="C63" s="54">
        <v>259</v>
      </c>
      <c r="D63" s="17">
        <v>392</v>
      </c>
      <c r="E63" s="17">
        <v>508</v>
      </c>
      <c r="F63" s="17">
        <v>471</v>
      </c>
      <c r="G63" s="17">
        <v>291</v>
      </c>
      <c r="H63" s="43">
        <v>171</v>
      </c>
      <c r="I63" s="54">
        <v>978</v>
      </c>
      <c r="J63" s="17">
        <v>445</v>
      </c>
      <c r="K63" s="17">
        <v>415</v>
      </c>
      <c r="L63" s="81">
        <v>254</v>
      </c>
    </row>
    <row r="64" spans="1:12" x14ac:dyDescent="0.2">
      <c r="A64" s="6" t="str">
        <f>VLOOKUP("&lt;Zeilentitel_8&gt;",Uebersetzungen!$B$3:$E$121,Uebersetzungen!$B$2+1,FALSE)</f>
        <v>Region Moesa</v>
      </c>
      <c r="B64" s="48">
        <v>8088</v>
      </c>
      <c r="C64" s="48">
        <v>503</v>
      </c>
      <c r="D64" s="9">
        <v>1427</v>
      </c>
      <c r="E64" s="9">
        <v>2401</v>
      </c>
      <c r="F64" s="9">
        <v>2075</v>
      </c>
      <c r="G64" s="9">
        <v>1057</v>
      </c>
      <c r="H64" s="47">
        <v>625</v>
      </c>
      <c r="I64" s="48">
        <v>2814</v>
      </c>
      <c r="J64" s="9">
        <v>2341</v>
      </c>
      <c r="K64" s="9">
        <v>1707</v>
      </c>
      <c r="L64" s="80">
        <v>1226</v>
      </c>
    </row>
    <row r="65" spans="1:12" x14ac:dyDescent="0.2">
      <c r="A65" s="7" t="s">
        <v>50</v>
      </c>
      <c r="B65" s="54">
        <v>193</v>
      </c>
      <c r="C65" s="54">
        <v>9</v>
      </c>
      <c r="D65" s="17">
        <v>43</v>
      </c>
      <c r="E65" s="17">
        <v>93</v>
      </c>
      <c r="F65" s="17">
        <v>28</v>
      </c>
      <c r="G65" s="17">
        <v>11</v>
      </c>
      <c r="H65" s="43">
        <v>9</v>
      </c>
      <c r="I65" s="54">
        <v>123</v>
      </c>
      <c r="J65" s="17">
        <v>33</v>
      </c>
      <c r="K65" s="17">
        <v>29</v>
      </c>
      <c r="L65" s="81">
        <v>8</v>
      </c>
    </row>
    <row r="66" spans="1:12" x14ac:dyDescent="0.2">
      <c r="A66" s="7" t="s">
        <v>51</v>
      </c>
      <c r="B66" s="54">
        <v>236</v>
      </c>
      <c r="C66" s="54">
        <v>3</v>
      </c>
      <c r="D66" s="17">
        <v>17</v>
      </c>
      <c r="E66" s="17">
        <v>91</v>
      </c>
      <c r="F66" s="17">
        <v>69</v>
      </c>
      <c r="G66" s="17">
        <v>35</v>
      </c>
      <c r="H66" s="43">
        <v>21</v>
      </c>
      <c r="I66" s="54">
        <v>82</v>
      </c>
      <c r="J66" s="17">
        <v>90</v>
      </c>
      <c r="K66" s="17">
        <v>52</v>
      </c>
      <c r="L66" s="81">
        <v>12</v>
      </c>
    </row>
    <row r="67" spans="1:12" x14ac:dyDescent="0.2">
      <c r="A67" s="7" t="s">
        <v>52</v>
      </c>
      <c r="B67" s="54">
        <v>340</v>
      </c>
      <c r="C67" s="54">
        <v>4</v>
      </c>
      <c r="D67" s="17">
        <v>97</v>
      </c>
      <c r="E67" s="17">
        <v>106</v>
      </c>
      <c r="F67" s="17">
        <v>79</v>
      </c>
      <c r="G67" s="17">
        <v>40</v>
      </c>
      <c r="H67" s="43">
        <v>14</v>
      </c>
      <c r="I67" s="54">
        <v>219</v>
      </c>
      <c r="J67" s="17">
        <v>47</v>
      </c>
      <c r="K67" s="17">
        <v>63</v>
      </c>
      <c r="L67" s="81">
        <v>11</v>
      </c>
    </row>
    <row r="68" spans="1:12" x14ac:dyDescent="0.2">
      <c r="A68" s="7" t="s">
        <v>53</v>
      </c>
      <c r="B68" s="54">
        <v>216</v>
      </c>
      <c r="C68" s="54">
        <v>3</v>
      </c>
      <c r="D68" s="17">
        <v>70</v>
      </c>
      <c r="E68" s="17">
        <v>81</v>
      </c>
      <c r="F68" s="17">
        <v>43</v>
      </c>
      <c r="G68" s="17">
        <v>12</v>
      </c>
      <c r="H68" s="43">
        <v>7</v>
      </c>
      <c r="I68" s="54">
        <v>94</v>
      </c>
      <c r="J68" s="17">
        <v>60</v>
      </c>
      <c r="K68" s="17">
        <v>51</v>
      </c>
      <c r="L68" s="81">
        <v>11</v>
      </c>
    </row>
    <row r="69" spans="1:12" x14ac:dyDescent="0.2">
      <c r="A69" s="7" t="s">
        <v>54</v>
      </c>
      <c r="B69" s="54">
        <v>516</v>
      </c>
      <c r="C69" s="54">
        <v>8</v>
      </c>
      <c r="D69" s="17">
        <v>52</v>
      </c>
      <c r="E69" s="17">
        <v>136</v>
      </c>
      <c r="F69" s="17">
        <v>177</v>
      </c>
      <c r="G69" s="17">
        <v>93</v>
      </c>
      <c r="H69" s="43">
        <v>50</v>
      </c>
      <c r="I69" s="54">
        <v>121</v>
      </c>
      <c r="J69" s="17">
        <v>168</v>
      </c>
      <c r="K69" s="17">
        <v>114</v>
      </c>
      <c r="L69" s="81">
        <v>113</v>
      </c>
    </row>
    <row r="70" spans="1:12" x14ac:dyDescent="0.2">
      <c r="A70" s="7" t="s">
        <v>55</v>
      </c>
      <c r="B70" s="54">
        <v>2174</v>
      </c>
      <c r="C70" s="54">
        <v>291</v>
      </c>
      <c r="D70" s="17">
        <v>456</v>
      </c>
      <c r="E70" s="17">
        <v>646</v>
      </c>
      <c r="F70" s="17">
        <v>456</v>
      </c>
      <c r="G70" s="17">
        <v>207</v>
      </c>
      <c r="H70" s="43">
        <v>118</v>
      </c>
      <c r="I70" s="54">
        <v>570</v>
      </c>
      <c r="J70" s="17">
        <v>762</v>
      </c>
      <c r="K70" s="17">
        <v>642</v>
      </c>
      <c r="L70" s="81">
        <v>200</v>
      </c>
    </row>
    <row r="71" spans="1:12" x14ac:dyDescent="0.2">
      <c r="A71" s="7" t="s">
        <v>56</v>
      </c>
      <c r="B71" s="54">
        <v>304</v>
      </c>
      <c r="C71" s="54">
        <v>28</v>
      </c>
      <c r="D71" s="17">
        <v>49</v>
      </c>
      <c r="E71" s="17">
        <v>84</v>
      </c>
      <c r="F71" s="17">
        <v>85</v>
      </c>
      <c r="G71" s="17">
        <v>36</v>
      </c>
      <c r="H71" s="43">
        <v>22</v>
      </c>
      <c r="I71" s="54">
        <v>191</v>
      </c>
      <c r="J71" s="17">
        <v>66</v>
      </c>
      <c r="K71" s="17">
        <v>33</v>
      </c>
      <c r="L71" s="81">
        <v>14</v>
      </c>
    </row>
    <row r="72" spans="1:12" x14ac:dyDescent="0.2">
      <c r="A72" s="7" t="s">
        <v>57</v>
      </c>
      <c r="B72" s="54">
        <v>408</v>
      </c>
      <c r="C72" s="54">
        <v>12</v>
      </c>
      <c r="D72" s="17">
        <v>52</v>
      </c>
      <c r="E72" s="17">
        <v>121</v>
      </c>
      <c r="F72" s="17">
        <v>143</v>
      </c>
      <c r="G72" s="17">
        <v>50</v>
      </c>
      <c r="H72" s="43">
        <v>30</v>
      </c>
      <c r="I72" s="54">
        <v>84</v>
      </c>
      <c r="J72" s="17">
        <v>125</v>
      </c>
      <c r="K72" s="17">
        <v>66</v>
      </c>
      <c r="L72" s="81">
        <v>133</v>
      </c>
    </row>
    <row r="73" spans="1:12" x14ac:dyDescent="0.2">
      <c r="A73" s="7" t="s">
        <v>58</v>
      </c>
      <c r="B73" s="54">
        <v>924</v>
      </c>
      <c r="C73" s="54">
        <v>30</v>
      </c>
      <c r="D73" s="17">
        <v>169</v>
      </c>
      <c r="E73" s="17">
        <v>293</v>
      </c>
      <c r="F73" s="17">
        <v>252</v>
      </c>
      <c r="G73" s="17">
        <v>95</v>
      </c>
      <c r="H73" s="43">
        <v>85</v>
      </c>
      <c r="I73" s="54">
        <v>251</v>
      </c>
      <c r="J73" s="17">
        <v>254</v>
      </c>
      <c r="K73" s="17">
        <v>155</v>
      </c>
      <c r="L73" s="81">
        <v>264</v>
      </c>
    </row>
    <row r="74" spans="1:12" x14ac:dyDescent="0.2">
      <c r="A74" s="7" t="s">
        <v>99</v>
      </c>
      <c r="B74" s="54">
        <v>1779</v>
      </c>
      <c r="C74" s="54">
        <v>71</v>
      </c>
      <c r="D74" s="17">
        <v>279</v>
      </c>
      <c r="E74" s="17">
        <v>430</v>
      </c>
      <c r="F74" s="17">
        <v>486</v>
      </c>
      <c r="G74" s="17">
        <v>323</v>
      </c>
      <c r="H74" s="43">
        <v>190</v>
      </c>
      <c r="I74" s="54">
        <v>659</v>
      </c>
      <c r="J74" s="17">
        <v>509</v>
      </c>
      <c r="K74" s="17">
        <v>317</v>
      </c>
      <c r="L74" s="81">
        <v>294</v>
      </c>
    </row>
    <row r="75" spans="1:12" x14ac:dyDescent="0.2">
      <c r="A75" s="7" t="s">
        <v>59</v>
      </c>
      <c r="B75" s="54">
        <v>600</v>
      </c>
      <c r="C75" s="54">
        <v>18</v>
      </c>
      <c r="D75" s="17">
        <v>79</v>
      </c>
      <c r="E75" s="17">
        <v>158</v>
      </c>
      <c r="F75" s="17">
        <v>169</v>
      </c>
      <c r="G75" s="17">
        <v>117</v>
      </c>
      <c r="H75" s="43">
        <v>59</v>
      </c>
      <c r="I75" s="54">
        <v>193</v>
      </c>
      <c r="J75" s="17">
        <v>140</v>
      </c>
      <c r="K75" s="17">
        <v>111</v>
      </c>
      <c r="L75" s="81">
        <v>156</v>
      </c>
    </row>
    <row r="76" spans="1:12" x14ac:dyDescent="0.2">
      <c r="A76" s="7" t="s">
        <v>100</v>
      </c>
      <c r="B76" s="54">
        <v>398</v>
      </c>
      <c r="C76" s="54">
        <v>26</v>
      </c>
      <c r="D76" s="17">
        <v>64</v>
      </c>
      <c r="E76" s="17">
        <v>162</v>
      </c>
      <c r="F76" s="17">
        <v>88</v>
      </c>
      <c r="G76" s="17">
        <v>38</v>
      </c>
      <c r="H76" s="43">
        <v>20</v>
      </c>
      <c r="I76" s="54">
        <v>227</v>
      </c>
      <c r="J76" s="17">
        <v>87</v>
      </c>
      <c r="K76" s="17">
        <v>74</v>
      </c>
      <c r="L76" s="81">
        <v>10</v>
      </c>
    </row>
    <row r="77" spans="1:12" x14ac:dyDescent="0.2">
      <c r="A77" s="6" t="str">
        <f>VLOOKUP("&lt;Zeilentitel_9&gt;",Uebersetzungen!$B$3:$E$121,Uebersetzungen!$B$2+1,FALSE)</f>
        <v>Region Plessur</v>
      </c>
      <c r="B77" s="48">
        <v>30738</v>
      </c>
      <c r="C77" s="48">
        <v>3459</v>
      </c>
      <c r="D77" s="9">
        <v>5325</v>
      </c>
      <c r="E77" s="9">
        <v>8038</v>
      </c>
      <c r="F77" s="9">
        <v>8937</v>
      </c>
      <c r="G77" s="9">
        <v>3235</v>
      </c>
      <c r="H77" s="47">
        <v>1744</v>
      </c>
      <c r="I77" s="48">
        <v>6309</v>
      </c>
      <c r="J77" s="9">
        <v>12085</v>
      </c>
      <c r="K77" s="9">
        <v>5959</v>
      </c>
      <c r="L77" s="80">
        <v>6385</v>
      </c>
    </row>
    <row r="78" spans="1:12" x14ac:dyDescent="0.2">
      <c r="A78" s="7" t="s">
        <v>67</v>
      </c>
      <c r="B78" s="54">
        <v>21600</v>
      </c>
      <c r="C78" s="54">
        <v>1998</v>
      </c>
      <c r="D78" s="17">
        <v>3461</v>
      </c>
      <c r="E78" s="17">
        <v>5604</v>
      </c>
      <c r="F78" s="17">
        <v>6889</v>
      </c>
      <c r="G78" s="17">
        <v>2413</v>
      </c>
      <c r="H78" s="43">
        <v>1235</v>
      </c>
      <c r="I78" s="54">
        <v>4071</v>
      </c>
      <c r="J78" s="17">
        <v>8410</v>
      </c>
      <c r="K78" s="17">
        <v>4125</v>
      </c>
      <c r="L78" s="81">
        <v>4994</v>
      </c>
    </row>
    <row r="79" spans="1:12" x14ac:dyDescent="0.2">
      <c r="A79" s="7" t="s">
        <v>68</v>
      </c>
      <c r="B79" s="54">
        <v>2637</v>
      </c>
      <c r="C79" s="54">
        <v>291</v>
      </c>
      <c r="D79" s="17">
        <v>476</v>
      </c>
      <c r="E79" s="17">
        <v>691</v>
      </c>
      <c r="F79" s="17">
        <v>675</v>
      </c>
      <c r="G79" s="17">
        <v>297</v>
      </c>
      <c r="H79" s="43">
        <v>207</v>
      </c>
      <c r="I79" s="54">
        <v>639</v>
      </c>
      <c r="J79" s="17">
        <v>949</v>
      </c>
      <c r="K79" s="17">
        <v>551</v>
      </c>
      <c r="L79" s="81">
        <v>498</v>
      </c>
    </row>
    <row r="80" spans="1:12" x14ac:dyDescent="0.2">
      <c r="A80" s="7" t="s">
        <v>69</v>
      </c>
      <c r="B80" s="54">
        <v>5964</v>
      </c>
      <c r="C80" s="54">
        <v>1151</v>
      </c>
      <c r="D80" s="17">
        <v>1299</v>
      </c>
      <c r="E80" s="17">
        <v>1578</v>
      </c>
      <c r="F80" s="17">
        <v>1218</v>
      </c>
      <c r="G80" s="17">
        <v>463</v>
      </c>
      <c r="H80" s="43">
        <v>255</v>
      </c>
      <c r="I80" s="54">
        <v>1418</v>
      </c>
      <c r="J80" s="17">
        <v>2546</v>
      </c>
      <c r="K80" s="17">
        <v>1159</v>
      </c>
      <c r="L80" s="81">
        <v>841</v>
      </c>
    </row>
    <row r="81" spans="1:12" x14ac:dyDescent="0.2">
      <c r="A81" s="7" t="s">
        <v>70</v>
      </c>
      <c r="B81" s="54">
        <v>537</v>
      </c>
      <c r="C81" s="54">
        <v>19</v>
      </c>
      <c r="D81" s="17">
        <v>89</v>
      </c>
      <c r="E81" s="17">
        <v>165</v>
      </c>
      <c r="F81" s="17">
        <v>155</v>
      </c>
      <c r="G81" s="17">
        <v>62</v>
      </c>
      <c r="H81" s="43">
        <v>47</v>
      </c>
      <c r="I81" s="54">
        <v>181</v>
      </c>
      <c r="J81" s="17">
        <v>180</v>
      </c>
      <c r="K81" s="17">
        <v>124</v>
      </c>
      <c r="L81" s="81">
        <v>52</v>
      </c>
    </row>
    <row r="82" spans="1:12" x14ac:dyDescent="0.2">
      <c r="A82" s="6" t="str">
        <f>VLOOKUP("&lt;Zeilentitel_10&gt;",Uebersetzungen!$B$3:$E$121,Uebersetzungen!$B$2+1,FALSE)</f>
        <v>Region Prättigau/Davos</v>
      </c>
      <c r="B82" s="48">
        <v>27702</v>
      </c>
      <c r="C82" s="48">
        <v>3881</v>
      </c>
      <c r="D82" s="9">
        <v>5520</v>
      </c>
      <c r="E82" s="9">
        <v>6632</v>
      </c>
      <c r="F82" s="9">
        <v>6480</v>
      </c>
      <c r="G82" s="9">
        <v>2998</v>
      </c>
      <c r="H82" s="47">
        <v>2191</v>
      </c>
      <c r="I82" s="48">
        <v>7861</v>
      </c>
      <c r="J82" s="9">
        <v>9342</v>
      </c>
      <c r="K82" s="9">
        <v>5556</v>
      </c>
      <c r="L82" s="80">
        <v>4943</v>
      </c>
    </row>
    <row r="83" spans="1:12" x14ac:dyDescent="0.2">
      <c r="A83" s="7" t="s">
        <v>61</v>
      </c>
      <c r="B83" s="54">
        <v>12890</v>
      </c>
      <c r="C83" s="54">
        <v>2192</v>
      </c>
      <c r="D83" s="17">
        <v>3084</v>
      </c>
      <c r="E83" s="17">
        <v>3159</v>
      </c>
      <c r="F83" s="17">
        <v>3034</v>
      </c>
      <c r="G83" s="17">
        <v>899</v>
      </c>
      <c r="H83" s="43">
        <v>522</v>
      </c>
      <c r="I83" s="54">
        <v>3176</v>
      </c>
      <c r="J83" s="17">
        <v>5181</v>
      </c>
      <c r="K83" s="17">
        <v>2192</v>
      </c>
      <c r="L83" s="81">
        <v>2341</v>
      </c>
    </row>
    <row r="84" spans="1:12" x14ac:dyDescent="0.2">
      <c r="A84" s="7" t="s">
        <v>62</v>
      </c>
      <c r="B84" s="54">
        <v>574</v>
      </c>
      <c r="C84" s="54">
        <v>41</v>
      </c>
      <c r="D84" s="17">
        <v>119</v>
      </c>
      <c r="E84" s="17">
        <v>134</v>
      </c>
      <c r="F84" s="17">
        <v>90</v>
      </c>
      <c r="G84" s="17">
        <v>82</v>
      </c>
      <c r="H84" s="43">
        <v>108</v>
      </c>
      <c r="I84" s="54">
        <v>292</v>
      </c>
      <c r="J84" s="17">
        <v>109</v>
      </c>
      <c r="K84" s="17">
        <v>97</v>
      </c>
      <c r="L84" s="81">
        <v>76</v>
      </c>
    </row>
    <row r="85" spans="1:12" x14ac:dyDescent="0.2">
      <c r="A85" s="7" t="s">
        <v>63</v>
      </c>
      <c r="B85" s="54">
        <v>259</v>
      </c>
      <c r="C85" s="54">
        <v>4</v>
      </c>
      <c r="D85" s="17">
        <v>32</v>
      </c>
      <c r="E85" s="17">
        <v>87</v>
      </c>
      <c r="F85" s="17">
        <v>64</v>
      </c>
      <c r="G85" s="17">
        <v>39</v>
      </c>
      <c r="H85" s="43">
        <v>33</v>
      </c>
      <c r="I85" s="54">
        <v>156</v>
      </c>
      <c r="J85" s="17">
        <v>56</v>
      </c>
      <c r="K85" s="17">
        <v>24</v>
      </c>
      <c r="L85" s="81">
        <v>23</v>
      </c>
    </row>
    <row r="86" spans="1:12" x14ac:dyDescent="0.2">
      <c r="A86" s="7" t="s">
        <v>64</v>
      </c>
      <c r="B86" s="54">
        <v>767</v>
      </c>
      <c r="C86" s="54">
        <v>34</v>
      </c>
      <c r="D86" s="17">
        <v>122</v>
      </c>
      <c r="E86" s="17">
        <v>171</v>
      </c>
      <c r="F86" s="17">
        <v>178</v>
      </c>
      <c r="G86" s="17">
        <v>133</v>
      </c>
      <c r="H86" s="43">
        <v>129</v>
      </c>
      <c r="I86" s="54">
        <v>357</v>
      </c>
      <c r="J86" s="17">
        <v>150</v>
      </c>
      <c r="K86" s="17">
        <v>161</v>
      </c>
      <c r="L86" s="81">
        <v>99</v>
      </c>
    </row>
    <row r="87" spans="1:12" x14ac:dyDescent="0.2">
      <c r="A87" s="7" t="s">
        <v>101</v>
      </c>
      <c r="B87" s="54">
        <v>6429</v>
      </c>
      <c r="C87" s="54">
        <v>996</v>
      </c>
      <c r="D87" s="17">
        <v>1080</v>
      </c>
      <c r="E87" s="17">
        <v>1610</v>
      </c>
      <c r="F87" s="17">
        <v>1561</v>
      </c>
      <c r="G87" s="17">
        <v>639</v>
      </c>
      <c r="H87" s="43">
        <v>543</v>
      </c>
      <c r="I87" s="54">
        <v>1380</v>
      </c>
      <c r="J87" s="17">
        <v>2324</v>
      </c>
      <c r="K87" s="17">
        <v>1477</v>
      </c>
      <c r="L87" s="81">
        <v>1248</v>
      </c>
    </row>
    <row r="88" spans="1:12" x14ac:dyDescent="0.2">
      <c r="A88" s="7" t="s">
        <v>90</v>
      </c>
      <c r="B88" s="54">
        <v>221</v>
      </c>
      <c r="C88" s="54">
        <v>13</v>
      </c>
      <c r="D88" s="17">
        <v>25</v>
      </c>
      <c r="E88" s="17">
        <v>59</v>
      </c>
      <c r="F88" s="17">
        <v>40</v>
      </c>
      <c r="G88" s="17">
        <v>43</v>
      </c>
      <c r="H88" s="43">
        <v>41</v>
      </c>
      <c r="I88" s="54">
        <v>113</v>
      </c>
      <c r="J88" s="17">
        <v>42</v>
      </c>
      <c r="K88" s="17">
        <v>37</v>
      </c>
      <c r="L88" s="81">
        <v>29</v>
      </c>
    </row>
    <row r="89" spans="1:12" x14ac:dyDescent="0.2">
      <c r="A89" s="7" t="s">
        <v>65</v>
      </c>
      <c r="B89" s="54">
        <v>647</v>
      </c>
      <c r="C89" s="54">
        <v>44</v>
      </c>
      <c r="D89" s="17">
        <v>130</v>
      </c>
      <c r="E89" s="17">
        <v>173</v>
      </c>
      <c r="F89" s="17">
        <v>120</v>
      </c>
      <c r="G89" s="17">
        <v>102</v>
      </c>
      <c r="H89" s="43">
        <v>78</v>
      </c>
      <c r="I89" s="54">
        <v>244</v>
      </c>
      <c r="J89" s="17">
        <v>160</v>
      </c>
      <c r="K89" s="17">
        <v>165</v>
      </c>
      <c r="L89" s="81">
        <v>78</v>
      </c>
    </row>
    <row r="90" spans="1:12" x14ac:dyDescent="0.2">
      <c r="A90" s="7" t="s">
        <v>66</v>
      </c>
      <c r="B90" s="54">
        <v>1592</v>
      </c>
      <c r="C90" s="54">
        <v>114</v>
      </c>
      <c r="D90" s="17">
        <v>263</v>
      </c>
      <c r="E90" s="17">
        <v>362</v>
      </c>
      <c r="F90" s="17">
        <v>382</v>
      </c>
      <c r="G90" s="17">
        <v>263</v>
      </c>
      <c r="H90" s="43">
        <v>208</v>
      </c>
      <c r="I90" s="54">
        <v>722</v>
      </c>
      <c r="J90" s="17">
        <v>342</v>
      </c>
      <c r="K90" s="17">
        <v>314</v>
      </c>
      <c r="L90" s="81">
        <v>214</v>
      </c>
    </row>
    <row r="91" spans="1:12" x14ac:dyDescent="0.2">
      <c r="A91" s="7" t="s">
        <v>79</v>
      </c>
      <c r="B91" s="54">
        <v>1501</v>
      </c>
      <c r="C91" s="54">
        <v>50</v>
      </c>
      <c r="D91" s="17">
        <v>238</v>
      </c>
      <c r="E91" s="17">
        <v>355</v>
      </c>
      <c r="F91" s="17">
        <v>417</v>
      </c>
      <c r="G91" s="17">
        <v>288</v>
      </c>
      <c r="H91" s="43">
        <v>153</v>
      </c>
      <c r="I91" s="54">
        <v>484</v>
      </c>
      <c r="J91" s="17">
        <v>294</v>
      </c>
      <c r="K91" s="17">
        <v>409</v>
      </c>
      <c r="L91" s="81">
        <v>314</v>
      </c>
    </row>
    <row r="92" spans="1:12" x14ac:dyDescent="0.2">
      <c r="A92" s="7" t="s">
        <v>80</v>
      </c>
      <c r="B92" s="54">
        <v>1823</v>
      </c>
      <c r="C92" s="54">
        <v>165</v>
      </c>
      <c r="D92" s="17">
        <v>326</v>
      </c>
      <c r="E92" s="17">
        <v>391</v>
      </c>
      <c r="F92" s="17">
        <v>387</v>
      </c>
      <c r="G92" s="17">
        <v>310</v>
      </c>
      <c r="H92" s="43">
        <v>244</v>
      </c>
      <c r="I92" s="54">
        <v>573</v>
      </c>
      <c r="J92" s="17">
        <v>448</v>
      </c>
      <c r="K92" s="17">
        <v>395</v>
      </c>
      <c r="L92" s="81">
        <v>407</v>
      </c>
    </row>
    <row r="93" spans="1:12" x14ac:dyDescent="0.2">
      <c r="A93" s="7" t="s">
        <v>81</v>
      </c>
      <c r="B93" s="54">
        <v>999</v>
      </c>
      <c r="C93" s="54">
        <v>228</v>
      </c>
      <c r="D93" s="17">
        <v>101</v>
      </c>
      <c r="E93" s="17">
        <v>131</v>
      </c>
      <c r="F93" s="17">
        <v>207</v>
      </c>
      <c r="G93" s="17">
        <v>200</v>
      </c>
      <c r="H93" s="43">
        <v>132</v>
      </c>
      <c r="I93" s="54">
        <v>364</v>
      </c>
      <c r="J93" s="17">
        <v>236</v>
      </c>
      <c r="K93" s="17">
        <v>285</v>
      </c>
      <c r="L93" s="81">
        <v>114</v>
      </c>
    </row>
    <row r="94" spans="1:12" x14ac:dyDescent="0.2">
      <c r="A94" s="6" t="str">
        <f>VLOOKUP("&lt;Zeilentitel_11&gt;",Uebersetzungen!$B$3:$E$121,Uebersetzungen!$B$2+1,FALSE)</f>
        <v>Region Surselva</v>
      </c>
      <c r="B94" s="48">
        <v>26951</v>
      </c>
      <c r="C94" s="48">
        <v>2616</v>
      </c>
      <c r="D94" s="9">
        <v>5162</v>
      </c>
      <c r="E94" s="9">
        <v>6847</v>
      </c>
      <c r="F94" s="9">
        <v>6120</v>
      </c>
      <c r="G94" s="9">
        <v>3613</v>
      </c>
      <c r="H94" s="47">
        <v>2593</v>
      </c>
      <c r="I94" s="48">
        <v>6873</v>
      </c>
      <c r="J94" s="9">
        <v>7934</v>
      </c>
      <c r="K94" s="9">
        <v>7172</v>
      </c>
      <c r="L94" s="80">
        <v>4972</v>
      </c>
    </row>
    <row r="95" spans="1:12" x14ac:dyDescent="0.2">
      <c r="A95" s="7" t="s">
        <v>6</v>
      </c>
      <c r="B95" s="54">
        <v>1364</v>
      </c>
      <c r="C95" s="54">
        <v>84</v>
      </c>
      <c r="D95" s="17">
        <v>282</v>
      </c>
      <c r="E95" s="17">
        <v>507</v>
      </c>
      <c r="F95" s="17">
        <v>296</v>
      </c>
      <c r="G95" s="17">
        <v>138</v>
      </c>
      <c r="H95" s="43">
        <v>57</v>
      </c>
      <c r="I95" s="54">
        <v>103</v>
      </c>
      <c r="J95" s="17">
        <v>349</v>
      </c>
      <c r="K95" s="17">
        <v>662</v>
      </c>
      <c r="L95" s="81">
        <v>250</v>
      </c>
    </row>
    <row r="96" spans="1:12" x14ac:dyDescent="0.2">
      <c r="A96" s="7" t="s">
        <v>7</v>
      </c>
      <c r="B96" s="54">
        <v>4170</v>
      </c>
      <c r="C96" s="54">
        <v>687</v>
      </c>
      <c r="D96" s="17">
        <v>1016</v>
      </c>
      <c r="E96" s="17">
        <v>1235</v>
      </c>
      <c r="F96" s="17">
        <v>802</v>
      </c>
      <c r="G96" s="17">
        <v>295</v>
      </c>
      <c r="H96" s="43">
        <v>135</v>
      </c>
      <c r="I96" s="54">
        <v>129</v>
      </c>
      <c r="J96" s="17">
        <v>1755</v>
      </c>
      <c r="K96" s="17">
        <v>1046</v>
      </c>
      <c r="L96" s="81">
        <v>1240</v>
      </c>
    </row>
    <row r="97" spans="1:12" x14ac:dyDescent="0.2">
      <c r="A97" s="7" t="s">
        <v>8</v>
      </c>
      <c r="B97" s="54">
        <v>787</v>
      </c>
      <c r="C97" s="54">
        <v>51</v>
      </c>
      <c r="D97" s="17">
        <v>137</v>
      </c>
      <c r="E97" s="17">
        <v>212</v>
      </c>
      <c r="F97" s="17">
        <v>196</v>
      </c>
      <c r="G97" s="17">
        <v>126</v>
      </c>
      <c r="H97" s="43">
        <v>65</v>
      </c>
      <c r="I97" s="54">
        <v>191</v>
      </c>
      <c r="J97" s="17">
        <v>242</v>
      </c>
      <c r="K97" s="17">
        <v>193</v>
      </c>
      <c r="L97" s="81">
        <v>161</v>
      </c>
    </row>
    <row r="98" spans="1:12" x14ac:dyDescent="0.2">
      <c r="A98" s="7" t="s">
        <v>9</v>
      </c>
      <c r="B98" s="54">
        <v>581</v>
      </c>
      <c r="C98" s="54">
        <v>84</v>
      </c>
      <c r="D98" s="17">
        <v>86</v>
      </c>
      <c r="E98" s="17">
        <v>152</v>
      </c>
      <c r="F98" s="17">
        <v>143</v>
      </c>
      <c r="G98" s="17">
        <v>72</v>
      </c>
      <c r="H98" s="43">
        <v>44</v>
      </c>
      <c r="I98" s="54">
        <v>140</v>
      </c>
      <c r="J98" s="17">
        <v>70</v>
      </c>
      <c r="K98" s="17">
        <v>244</v>
      </c>
      <c r="L98" s="81">
        <v>127</v>
      </c>
    </row>
    <row r="99" spans="1:12" x14ac:dyDescent="0.2">
      <c r="A99" s="7" t="s">
        <v>10</v>
      </c>
      <c r="B99" s="54">
        <v>1070</v>
      </c>
      <c r="C99" s="54">
        <v>289</v>
      </c>
      <c r="D99" s="17">
        <v>149</v>
      </c>
      <c r="E99" s="17">
        <v>217</v>
      </c>
      <c r="F99" s="17">
        <v>227</v>
      </c>
      <c r="G99" s="17">
        <v>111</v>
      </c>
      <c r="H99" s="43">
        <v>77</v>
      </c>
      <c r="I99" s="54">
        <v>246</v>
      </c>
      <c r="J99" s="17">
        <v>518</v>
      </c>
      <c r="K99" s="17">
        <v>208</v>
      </c>
      <c r="L99" s="81">
        <v>98</v>
      </c>
    </row>
    <row r="100" spans="1:12" x14ac:dyDescent="0.2">
      <c r="A100" s="7" t="s">
        <v>11</v>
      </c>
      <c r="B100" s="54">
        <v>2588</v>
      </c>
      <c r="C100" s="54">
        <v>87</v>
      </c>
      <c r="D100" s="17">
        <v>241</v>
      </c>
      <c r="E100" s="17">
        <v>631</v>
      </c>
      <c r="F100" s="17">
        <v>720</v>
      </c>
      <c r="G100" s="17">
        <v>553</v>
      </c>
      <c r="H100" s="43">
        <v>356</v>
      </c>
      <c r="I100" s="54">
        <v>836</v>
      </c>
      <c r="J100" s="17">
        <v>505</v>
      </c>
      <c r="K100" s="17">
        <v>670</v>
      </c>
      <c r="L100" s="81">
        <v>577</v>
      </c>
    </row>
    <row r="101" spans="1:12" x14ac:dyDescent="0.2">
      <c r="A101" s="7" t="s">
        <v>12</v>
      </c>
      <c r="B101" s="54">
        <v>3539</v>
      </c>
      <c r="C101" s="54">
        <v>279</v>
      </c>
      <c r="D101" s="17">
        <v>544</v>
      </c>
      <c r="E101" s="17">
        <v>731</v>
      </c>
      <c r="F101" s="17">
        <v>972</v>
      </c>
      <c r="G101" s="17">
        <v>593</v>
      </c>
      <c r="H101" s="43">
        <v>420</v>
      </c>
      <c r="I101" s="54">
        <v>1208</v>
      </c>
      <c r="J101" s="17">
        <v>882</v>
      </c>
      <c r="K101" s="17">
        <v>804</v>
      </c>
      <c r="L101" s="81">
        <v>645</v>
      </c>
    </row>
    <row r="102" spans="1:12" x14ac:dyDescent="0.2">
      <c r="A102" s="7" t="s">
        <v>23</v>
      </c>
      <c r="B102" s="54">
        <v>810</v>
      </c>
      <c r="C102" s="54">
        <v>25</v>
      </c>
      <c r="D102" s="17">
        <v>88</v>
      </c>
      <c r="E102" s="17">
        <v>167</v>
      </c>
      <c r="F102" s="17">
        <v>189</v>
      </c>
      <c r="G102" s="17">
        <v>152</v>
      </c>
      <c r="H102" s="43">
        <v>189</v>
      </c>
      <c r="I102" s="54">
        <v>503</v>
      </c>
      <c r="J102" s="17">
        <v>134</v>
      </c>
      <c r="K102" s="17">
        <v>99</v>
      </c>
      <c r="L102" s="81">
        <v>74</v>
      </c>
    </row>
    <row r="103" spans="1:12" x14ac:dyDescent="0.2">
      <c r="A103" s="7" t="s">
        <v>82</v>
      </c>
      <c r="B103" s="54">
        <v>2411</v>
      </c>
      <c r="C103" s="54">
        <v>125</v>
      </c>
      <c r="D103" s="17">
        <v>573</v>
      </c>
      <c r="E103" s="17">
        <v>581</v>
      </c>
      <c r="F103" s="17">
        <v>523</v>
      </c>
      <c r="G103" s="17">
        <v>333</v>
      </c>
      <c r="H103" s="43">
        <v>276</v>
      </c>
      <c r="I103" s="54">
        <v>773</v>
      </c>
      <c r="J103" s="17">
        <v>591</v>
      </c>
      <c r="K103" s="17">
        <v>563</v>
      </c>
      <c r="L103" s="81">
        <v>484</v>
      </c>
    </row>
    <row r="104" spans="1:12" x14ac:dyDescent="0.2">
      <c r="A104" s="7" t="s">
        <v>83</v>
      </c>
      <c r="B104" s="54">
        <v>2395</v>
      </c>
      <c r="C104" s="54">
        <v>194</v>
      </c>
      <c r="D104" s="17">
        <v>647</v>
      </c>
      <c r="E104" s="17">
        <v>519</v>
      </c>
      <c r="F104" s="17">
        <v>478</v>
      </c>
      <c r="G104" s="17">
        <v>292</v>
      </c>
      <c r="H104" s="43">
        <v>265</v>
      </c>
      <c r="I104" s="54">
        <v>565</v>
      </c>
      <c r="J104" s="17">
        <v>774</v>
      </c>
      <c r="K104" s="17">
        <v>608</v>
      </c>
      <c r="L104" s="81">
        <v>448</v>
      </c>
    </row>
    <row r="105" spans="1:12" x14ac:dyDescent="0.2">
      <c r="A105" s="7" t="s">
        <v>84</v>
      </c>
      <c r="B105" s="54">
        <v>455</v>
      </c>
      <c r="C105" s="54">
        <v>45</v>
      </c>
      <c r="D105" s="17">
        <v>90</v>
      </c>
      <c r="E105" s="17">
        <v>90</v>
      </c>
      <c r="F105" s="17">
        <v>84</v>
      </c>
      <c r="G105" s="17">
        <v>79</v>
      </c>
      <c r="H105" s="43">
        <v>67</v>
      </c>
      <c r="I105" s="54">
        <v>227</v>
      </c>
      <c r="J105" s="17">
        <v>152</v>
      </c>
      <c r="K105" s="17">
        <v>59</v>
      </c>
      <c r="L105" s="81">
        <v>17</v>
      </c>
    </row>
    <row r="106" spans="1:12" x14ac:dyDescent="0.2">
      <c r="A106" s="7" t="s">
        <v>85</v>
      </c>
      <c r="B106" s="54">
        <v>1053</v>
      </c>
      <c r="C106" s="54">
        <v>18</v>
      </c>
      <c r="D106" s="17">
        <v>255</v>
      </c>
      <c r="E106" s="17">
        <v>151</v>
      </c>
      <c r="F106" s="17">
        <v>219</v>
      </c>
      <c r="G106" s="17">
        <v>212</v>
      </c>
      <c r="H106" s="43">
        <v>198</v>
      </c>
      <c r="I106" s="54">
        <v>543</v>
      </c>
      <c r="J106" s="17">
        <v>286</v>
      </c>
      <c r="K106" s="17">
        <v>177</v>
      </c>
      <c r="L106" s="81">
        <v>47</v>
      </c>
    </row>
    <row r="107" spans="1:12" x14ac:dyDescent="0.2">
      <c r="A107" s="7" t="s">
        <v>86</v>
      </c>
      <c r="B107" s="54">
        <v>1951</v>
      </c>
      <c r="C107" s="54">
        <v>161</v>
      </c>
      <c r="D107" s="17">
        <v>341</v>
      </c>
      <c r="E107" s="17">
        <v>627</v>
      </c>
      <c r="F107" s="17">
        <v>474</v>
      </c>
      <c r="G107" s="17">
        <v>221</v>
      </c>
      <c r="H107" s="43">
        <v>127</v>
      </c>
      <c r="I107" s="54">
        <v>429</v>
      </c>
      <c r="J107" s="17">
        <v>685</v>
      </c>
      <c r="K107" s="17">
        <v>540</v>
      </c>
      <c r="L107" s="81">
        <v>297</v>
      </c>
    </row>
    <row r="108" spans="1:12" x14ac:dyDescent="0.2">
      <c r="A108" s="7" t="s">
        <v>87</v>
      </c>
      <c r="B108" s="54">
        <v>966</v>
      </c>
      <c r="C108" s="54">
        <v>130</v>
      </c>
      <c r="D108" s="17">
        <v>107</v>
      </c>
      <c r="E108" s="17">
        <v>150</v>
      </c>
      <c r="F108" s="17">
        <v>230</v>
      </c>
      <c r="G108" s="17">
        <v>178</v>
      </c>
      <c r="H108" s="43">
        <v>171</v>
      </c>
      <c r="I108" s="54">
        <v>532</v>
      </c>
      <c r="J108" s="17">
        <v>251</v>
      </c>
      <c r="K108" s="17">
        <v>136</v>
      </c>
      <c r="L108" s="81">
        <v>47</v>
      </c>
    </row>
    <row r="109" spans="1:12" x14ac:dyDescent="0.2">
      <c r="A109" s="7" t="s">
        <v>91</v>
      </c>
      <c r="B109" s="54">
        <v>2811</v>
      </c>
      <c r="C109" s="54">
        <v>357</v>
      </c>
      <c r="D109" s="17">
        <v>606</v>
      </c>
      <c r="E109" s="17">
        <v>877</v>
      </c>
      <c r="F109" s="17">
        <v>567</v>
      </c>
      <c r="G109" s="17">
        <v>258</v>
      </c>
      <c r="H109" s="43">
        <v>146</v>
      </c>
      <c r="I109" s="54">
        <v>448</v>
      </c>
      <c r="J109" s="17">
        <v>740</v>
      </c>
      <c r="K109" s="17">
        <v>1163</v>
      </c>
      <c r="L109" s="81">
        <v>460</v>
      </c>
    </row>
    <row r="110" spans="1:12" x14ac:dyDescent="0.2">
      <c r="A110" s="6" t="str">
        <f>VLOOKUP("&lt;Zeilentitel_12&gt;",Uebersetzungen!$B$3:$E$121,Uebersetzungen!$B$2+1,FALSE)</f>
        <v>Region Viamala</v>
      </c>
      <c r="B110" s="48">
        <v>10123</v>
      </c>
      <c r="C110" s="48">
        <v>633</v>
      </c>
      <c r="D110" s="9">
        <v>1557</v>
      </c>
      <c r="E110" s="9">
        <v>2354</v>
      </c>
      <c r="F110" s="9">
        <v>2609</v>
      </c>
      <c r="G110" s="9">
        <v>1731</v>
      </c>
      <c r="H110" s="47">
        <v>1239</v>
      </c>
      <c r="I110" s="48">
        <v>3454</v>
      </c>
      <c r="J110" s="9">
        <v>2760</v>
      </c>
      <c r="K110" s="9">
        <v>2120</v>
      </c>
      <c r="L110" s="80">
        <v>1789</v>
      </c>
    </row>
    <row r="111" spans="1:12" x14ac:dyDescent="0.2">
      <c r="A111" s="7" t="s">
        <v>13</v>
      </c>
      <c r="B111" s="54">
        <v>205</v>
      </c>
      <c r="C111" s="54">
        <v>10</v>
      </c>
      <c r="D111" s="17">
        <v>20</v>
      </c>
      <c r="E111" s="17">
        <v>43</v>
      </c>
      <c r="F111" s="17">
        <v>61</v>
      </c>
      <c r="G111" s="17">
        <v>50</v>
      </c>
      <c r="H111" s="43">
        <v>21</v>
      </c>
      <c r="I111" s="54">
        <v>78</v>
      </c>
      <c r="J111" s="17">
        <v>27</v>
      </c>
      <c r="K111" s="17">
        <v>65</v>
      </c>
      <c r="L111" s="81">
        <v>35</v>
      </c>
    </row>
    <row r="112" spans="1:12" x14ac:dyDescent="0.2">
      <c r="A112" s="7" t="s">
        <v>14</v>
      </c>
      <c r="B112" s="54">
        <v>166</v>
      </c>
      <c r="C112" s="54">
        <v>17</v>
      </c>
      <c r="D112" s="17">
        <v>16</v>
      </c>
      <c r="E112" s="17">
        <v>35</v>
      </c>
      <c r="F112" s="17">
        <v>40</v>
      </c>
      <c r="G112" s="17">
        <v>32</v>
      </c>
      <c r="H112" s="43">
        <v>26</v>
      </c>
      <c r="I112" s="54">
        <v>54</v>
      </c>
      <c r="J112" s="17">
        <v>52</v>
      </c>
      <c r="K112" s="17">
        <v>41</v>
      </c>
      <c r="L112" s="81">
        <v>19</v>
      </c>
    </row>
    <row r="113" spans="1:12" x14ac:dyDescent="0.2">
      <c r="A113" s="7" t="s">
        <v>15</v>
      </c>
      <c r="B113" s="54">
        <v>509</v>
      </c>
      <c r="C113" s="54">
        <v>24</v>
      </c>
      <c r="D113" s="17">
        <v>91</v>
      </c>
      <c r="E113" s="17">
        <v>98</v>
      </c>
      <c r="F113" s="17">
        <v>112</v>
      </c>
      <c r="G113" s="17">
        <v>101</v>
      </c>
      <c r="H113" s="43">
        <v>83</v>
      </c>
      <c r="I113" s="54">
        <v>190</v>
      </c>
      <c r="J113" s="17">
        <v>116</v>
      </c>
      <c r="K113" s="17">
        <v>121</v>
      </c>
      <c r="L113" s="81">
        <v>82</v>
      </c>
    </row>
    <row r="114" spans="1:12" x14ac:dyDescent="0.2">
      <c r="A114" s="7" t="s">
        <v>16</v>
      </c>
      <c r="B114" s="54">
        <v>522</v>
      </c>
      <c r="C114" s="54">
        <v>28</v>
      </c>
      <c r="D114" s="17">
        <v>64</v>
      </c>
      <c r="E114" s="17">
        <v>92</v>
      </c>
      <c r="F114" s="17">
        <v>169</v>
      </c>
      <c r="G114" s="17">
        <v>118</v>
      </c>
      <c r="H114" s="43">
        <v>51</v>
      </c>
      <c r="I114" s="54">
        <v>180</v>
      </c>
      <c r="J114" s="17">
        <v>157</v>
      </c>
      <c r="K114" s="17">
        <v>111</v>
      </c>
      <c r="L114" s="81">
        <v>74</v>
      </c>
    </row>
    <row r="115" spans="1:12" x14ac:dyDescent="0.2">
      <c r="A115" s="7" t="s">
        <v>17</v>
      </c>
      <c r="B115" s="54">
        <v>1621</v>
      </c>
      <c r="C115" s="54">
        <v>130</v>
      </c>
      <c r="D115" s="17">
        <v>226</v>
      </c>
      <c r="E115" s="17">
        <v>346</v>
      </c>
      <c r="F115" s="17">
        <v>414</v>
      </c>
      <c r="G115" s="17">
        <v>282</v>
      </c>
      <c r="H115" s="43">
        <v>223</v>
      </c>
      <c r="I115" s="54">
        <v>428</v>
      </c>
      <c r="J115" s="17">
        <v>525</v>
      </c>
      <c r="K115" s="17">
        <v>355</v>
      </c>
      <c r="L115" s="81">
        <v>313</v>
      </c>
    </row>
    <row r="116" spans="1:12" x14ac:dyDescent="0.2">
      <c r="A116" s="7" t="s">
        <v>18</v>
      </c>
      <c r="B116" s="54">
        <v>163</v>
      </c>
      <c r="C116" s="54">
        <v>1</v>
      </c>
      <c r="D116" s="17">
        <v>34</v>
      </c>
      <c r="E116" s="17">
        <v>24</v>
      </c>
      <c r="F116" s="17">
        <v>33</v>
      </c>
      <c r="G116" s="17">
        <v>33</v>
      </c>
      <c r="H116" s="43">
        <v>38</v>
      </c>
      <c r="I116" s="54">
        <v>64</v>
      </c>
      <c r="J116" s="17">
        <v>41</v>
      </c>
      <c r="K116" s="17">
        <v>24</v>
      </c>
      <c r="L116" s="81">
        <v>34</v>
      </c>
    </row>
    <row r="117" spans="1:12" x14ac:dyDescent="0.2">
      <c r="A117" s="7" t="s">
        <v>19</v>
      </c>
      <c r="B117" s="54">
        <v>254</v>
      </c>
      <c r="C117" s="54">
        <v>1</v>
      </c>
      <c r="D117" s="17">
        <v>31</v>
      </c>
      <c r="E117" s="17">
        <v>45</v>
      </c>
      <c r="F117" s="17">
        <v>58</v>
      </c>
      <c r="G117" s="17">
        <v>57</v>
      </c>
      <c r="H117" s="43">
        <v>62</v>
      </c>
      <c r="I117" s="54">
        <v>74</v>
      </c>
      <c r="J117" s="17">
        <v>34</v>
      </c>
      <c r="K117" s="17">
        <v>69</v>
      </c>
      <c r="L117" s="81">
        <v>77</v>
      </c>
    </row>
    <row r="118" spans="1:12" x14ac:dyDescent="0.2">
      <c r="A118" s="7" t="s">
        <v>20</v>
      </c>
      <c r="B118" s="54">
        <v>2018</v>
      </c>
      <c r="C118" s="54">
        <v>157</v>
      </c>
      <c r="D118" s="17">
        <v>329</v>
      </c>
      <c r="E118" s="17">
        <v>545</v>
      </c>
      <c r="F118" s="17">
        <v>610</v>
      </c>
      <c r="G118" s="17">
        <v>241</v>
      </c>
      <c r="H118" s="43">
        <v>136</v>
      </c>
      <c r="I118" s="54">
        <v>577</v>
      </c>
      <c r="J118" s="17">
        <v>565</v>
      </c>
      <c r="K118" s="17">
        <v>407</v>
      </c>
      <c r="L118" s="81">
        <v>469</v>
      </c>
    </row>
    <row r="119" spans="1:12" x14ac:dyDescent="0.2">
      <c r="A119" s="7" t="s">
        <v>21</v>
      </c>
      <c r="B119" s="54">
        <v>247</v>
      </c>
      <c r="C119" s="54">
        <v>15</v>
      </c>
      <c r="D119" s="17">
        <v>49</v>
      </c>
      <c r="E119" s="17">
        <v>77</v>
      </c>
      <c r="F119" s="17">
        <v>46</v>
      </c>
      <c r="G119" s="17">
        <v>29</v>
      </c>
      <c r="H119" s="43">
        <v>31</v>
      </c>
      <c r="I119" s="54">
        <v>97</v>
      </c>
      <c r="J119" s="17">
        <v>88</v>
      </c>
      <c r="K119" s="17">
        <v>27</v>
      </c>
      <c r="L119" s="81">
        <v>35</v>
      </c>
    </row>
    <row r="120" spans="1:12" x14ac:dyDescent="0.2">
      <c r="A120" s="7" t="s">
        <v>22</v>
      </c>
      <c r="B120" s="54">
        <v>253</v>
      </c>
      <c r="C120" s="54">
        <v>7</v>
      </c>
      <c r="D120" s="17">
        <v>31</v>
      </c>
      <c r="E120" s="17">
        <v>88</v>
      </c>
      <c r="F120" s="17">
        <v>67</v>
      </c>
      <c r="G120" s="17">
        <v>44</v>
      </c>
      <c r="H120" s="43">
        <v>16</v>
      </c>
      <c r="I120" s="54">
        <v>38</v>
      </c>
      <c r="J120" s="17">
        <v>107</v>
      </c>
      <c r="K120" s="17">
        <v>56</v>
      </c>
      <c r="L120" s="81">
        <v>52</v>
      </c>
    </row>
    <row r="121" spans="1:12" x14ac:dyDescent="0.2">
      <c r="A121" s="7" t="s">
        <v>24</v>
      </c>
      <c r="B121" s="54">
        <v>1331</v>
      </c>
      <c r="C121" s="54">
        <v>41</v>
      </c>
      <c r="D121" s="17">
        <v>154</v>
      </c>
      <c r="E121" s="17">
        <v>243</v>
      </c>
      <c r="F121" s="17">
        <v>364</v>
      </c>
      <c r="G121" s="17">
        <v>323</v>
      </c>
      <c r="H121" s="43">
        <v>206</v>
      </c>
      <c r="I121" s="54">
        <v>422</v>
      </c>
      <c r="J121" s="17">
        <v>326</v>
      </c>
      <c r="K121" s="17">
        <v>302</v>
      </c>
      <c r="L121" s="81">
        <v>281</v>
      </c>
    </row>
    <row r="122" spans="1:12" x14ac:dyDescent="0.2">
      <c r="A122" s="7" t="s">
        <v>25</v>
      </c>
      <c r="B122" s="54">
        <v>217</v>
      </c>
      <c r="C122" s="54">
        <v>3</v>
      </c>
      <c r="D122" s="17">
        <v>34</v>
      </c>
      <c r="E122" s="17">
        <v>53</v>
      </c>
      <c r="F122" s="17">
        <v>52</v>
      </c>
      <c r="G122" s="17">
        <v>36</v>
      </c>
      <c r="H122" s="43">
        <v>39</v>
      </c>
      <c r="I122" s="54">
        <v>91</v>
      </c>
      <c r="J122" s="17">
        <v>53</v>
      </c>
      <c r="K122" s="17">
        <v>43</v>
      </c>
      <c r="L122" s="81">
        <v>30</v>
      </c>
    </row>
    <row r="123" spans="1:12" x14ac:dyDescent="0.2">
      <c r="A123" s="7" t="s">
        <v>26</v>
      </c>
      <c r="B123" s="54">
        <v>146</v>
      </c>
      <c r="C123" s="54">
        <v>15</v>
      </c>
      <c r="D123" s="17">
        <v>28</v>
      </c>
      <c r="E123" s="17">
        <v>35</v>
      </c>
      <c r="F123" s="17">
        <v>19</v>
      </c>
      <c r="G123" s="17">
        <v>27</v>
      </c>
      <c r="H123" s="43">
        <v>22</v>
      </c>
      <c r="I123" s="54">
        <v>60</v>
      </c>
      <c r="J123" s="17">
        <v>49</v>
      </c>
      <c r="K123" s="17">
        <v>27</v>
      </c>
      <c r="L123" s="81">
        <v>10</v>
      </c>
    </row>
    <row r="124" spans="1:12" x14ac:dyDescent="0.2">
      <c r="A124" s="7" t="s">
        <v>27</v>
      </c>
      <c r="B124" s="54">
        <v>764</v>
      </c>
      <c r="C124" s="54">
        <v>62</v>
      </c>
      <c r="D124" s="17">
        <v>145</v>
      </c>
      <c r="E124" s="17">
        <v>175</v>
      </c>
      <c r="F124" s="17">
        <v>174</v>
      </c>
      <c r="G124" s="17">
        <v>115</v>
      </c>
      <c r="H124" s="43">
        <v>93</v>
      </c>
      <c r="I124" s="54">
        <v>289</v>
      </c>
      <c r="J124" s="17">
        <v>182</v>
      </c>
      <c r="K124" s="17">
        <v>167</v>
      </c>
      <c r="L124" s="81">
        <v>126</v>
      </c>
    </row>
    <row r="125" spans="1:12" x14ac:dyDescent="0.2">
      <c r="A125" s="7" t="s">
        <v>28</v>
      </c>
      <c r="B125" s="54">
        <v>25</v>
      </c>
      <c r="C125" s="54">
        <v>0</v>
      </c>
      <c r="D125" s="17">
        <v>3</v>
      </c>
      <c r="E125" s="17">
        <v>2</v>
      </c>
      <c r="F125" s="17">
        <v>6</v>
      </c>
      <c r="G125" s="17">
        <v>7</v>
      </c>
      <c r="H125" s="43">
        <v>7</v>
      </c>
      <c r="I125" s="54">
        <v>9</v>
      </c>
      <c r="J125" s="17">
        <v>5</v>
      </c>
      <c r="K125" s="17">
        <v>4</v>
      </c>
      <c r="L125" s="81">
        <v>7</v>
      </c>
    </row>
    <row r="126" spans="1:12" x14ac:dyDescent="0.2">
      <c r="A126" s="7" t="s">
        <v>29</v>
      </c>
      <c r="B126" s="54">
        <v>290</v>
      </c>
      <c r="C126" s="54">
        <v>5</v>
      </c>
      <c r="D126" s="17">
        <v>49</v>
      </c>
      <c r="E126" s="17">
        <v>72</v>
      </c>
      <c r="F126" s="17">
        <v>87</v>
      </c>
      <c r="G126" s="17">
        <v>49</v>
      </c>
      <c r="H126" s="43">
        <v>28</v>
      </c>
      <c r="I126" s="54">
        <v>167</v>
      </c>
      <c r="J126" s="17">
        <v>45</v>
      </c>
      <c r="K126" s="17">
        <v>48</v>
      </c>
      <c r="L126" s="81">
        <v>30</v>
      </c>
    </row>
    <row r="127" spans="1:12" x14ac:dyDescent="0.2">
      <c r="A127" s="7" t="s">
        <v>30</v>
      </c>
      <c r="B127" s="54">
        <v>163</v>
      </c>
      <c r="C127" s="54">
        <v>15</v>
      </c>
      <c r="D127" s="17">
        <v>30</v>
      </c>
      <c r="E127" s="17">
        <v>49</v>
      </c>
      <c r="F127" s="17">
        <v>40</v>
      </c>
      <c r="G127" s="17">
        <v>18</v>
      </c>
      <c r="H127" s="43">
        <v>11</v>
      </c>
      <c r="I127" s="54">
        <v>86</v>
      </c>
      <c r="J127" s="17">
        <v>59</v>
      </c>
      <c r="K127" s="17">
        <v>13</v>
      </c>
      <c r="L127" s="81">
        <v>5</v>
      </c>
    </row>
    <row r="128" spans="1:12" x14ac:dyDescent="0.2">
      <c r="A128" s="7" t="s">
        <v>93</v>
      </c>
      <c r="B128" s="54">
        <v>810</v>
      </c>
      <c r="C128" s="54">
        <v>70</v>
      </c>
      <c r="D128" s="17">
        <v>156</v>
      </c>
      <c r="E128" s="17">
        <v>217</v>
      </c>
      <c r="F128" s="17">
        <v>186</v>
      </c>
      <c r="G128" s="17">
        <v>100</v>
      </c>
      <c r="H128" s="43">
        <v>81</v>
      </c>
      <c r="I128" s="54">
        <v>336</v>
      </c>
      <c r="J128" s="17">
        <v>249</v>
      </c>
      <c r="K128" s="17">
        <v>168</v>
      </c>
      <c r="L128" s="81">
        <v>57</v>
      </c>
    </row>
    <row r="129" spans="1:12" x14ac:dyDescent="0.2">
      <c r="A129" s="7" t="s">
        <v>102</v>
      </c>
      <c r="B129" s="54">
        <v>419</v>
      </c>
      <c r="C129" s="54">
        <v>32</v>
      </c>
      <c r="D129" s="17">
        <v>67</v>
      </c>
      <c r="E129" s="17">
        <v>115</v>
      </c>
      <c r="F129" s="17">
        <v>71</v>
      </c>
      <c r="G129" s="17">
        <v>69</v>
      </c>
      <c r="H129" s="43">
        <v>65</v>
      </c>
      <c r="I129" s="54">
        <v>214</v>
      </c>
      <c r="J129" s="17">
        <v>80</v>
      </c>
      <c r="K129" s="17">
        <v>72</v>
      </c>
      <c r="L129" s="81">
        <v>53</v>
      </c>
    </row>
    <row r="130" spans="1:12" x14ac:dyDescent="0.2">
      <c r="A130" s="7"/>
      <c r="B130" s="67"/>
      <c r="C130" s="67"/>
      <c r="D130" s="49"/>
      <c r="E130" s="49"/>
      <c r="F130" s="49"/>
      <c r="G130" s="49"/>
      <c r="H130" s="50"/>
      <c r="I130" s="67"/>
      <c r="J130" s="49"/>
      <c r="K130" s="49"/>
      <c r="L130" s="82"/>
    </row>
    <row r="131" spans="1:12" x14ac:dyDescent="0.2">
      <c r="A131" s="16" t="str">
        <f>VLOOKUP("&lt;Zeilentitel_1&gt;",Uebersetzungen!$B$3:$E$121,Uebersetzungen!$B$2+1,FALSE)</f>
        <v>GRAUBÜNDEN</v>
      </c>
      <c r="B131" s="51">
        <v>183933</v>
      </c>
      <c r="C131" s="51">
        <v>19601</v>
      </c>
      <c r="D131" s="52">
        <v>32779</v>
      </c>
      <c r="E131" s="52">
        <v>46646</v>
      </c>
      <c r="F131" s="52">
        <v>46387</v>
      </c>
      <c r="G131" s="52">
        <v>22938</v>
      </c>
      <c r="H131" s="53">
        <v>15582</v>
      </c>
      <c r="I131" s="51">
        <v>44932</v>
      </c>
      <c r="J131" s="52">
        <v>60909</v>
      </c>
      <c r="K131" s="52">
        <v>42298</v>
      </c>
      <c r="L131" s="83">
        <v>35794</v>
      </c>
    </row>
    <row r="132" spans="1:12" x14ac:dyDescent="0.2">
      <c r="A132" s="14" t="str">
        <f>VLOOKUP("&lt;Zeilentitel_2&gt;",Uebersetzungen!$B$3:$E$121,Uebersetzungen!$B$2+1,FALSE)</f>
        <v>Region Albula</v>
      </c>
      <c r="B132" s="54">
        <v>14717</v>
      </c>
      <c r="C132" s="54">
        <v>1534</v>
      </c>
      <c r="D132" s="17">
        <v>2985</v>
      </c>
      <c r="E132" s="17">
        <v>4556</v>
      </c>
      <c r="F132" s="17">
        <v>3234</v>
      </c>
      <c r="G132" s="17">
        <v>1396</v>
      </c>
      <c r="H132" s="43">
        <v>1012</v>
      </c>
      <c r="I132" s="54">
        <v>3018</v>
      </c>
      <c r="J132" s="17">
        <v>5840</v>
      </c>
      <c r="K132" s="17">
        <v>3491</v>
      </c>
      <c r="L132" s="81">
        <v>2368</v>
      </c>
    </row>
    <row r="133" spans="1:12" x14ac:dyDescent="0.2">
      <c r="A133" s="14" t="str">
        <f>VLOOKUP("&lt;Zeilentitel_3&gt;",Uebersetzungen!$B$3:$E$121,Uebersetzungen!$B$2+1,FALSE)</f>
        <v>Region Bernina</v>
      </c>
      <c r="B133" s="54">
        <v>3702</v>
      </c>
      <c r="C133" s="54">
        <v>119</v>
      </c>
      <c r="D133" s="17">
        <v>339</v>
      </c>
      <c r="E133" s="17">
        <v>818</v>
      </c>
      <c r="F133" s="17">
        <v>1069</v>
      </c>
      <c r="G133" s="17">
        <v>766</v>
      </c>
      <c r="H133" s="43">
        <v>591</v>
      </c>
      <c r="I133" s="54">
        <v>1933</v>
      </c>
      <c r="J133" s="17">
        <v>981</v>
      </c>
      <c r="K133" s="17">
        <v>542</v>
      </c>
      <c r="L133" s="81">
        <v>246</v>
      </c>
    </row>
    <row r="134" spans="1:12" x14ac:dyDescent="0.2">
      <c r="A134" s="14" t="str">
        <f>VLOOKUP("&lt;Zeilentitel_4&gt;",Uebersetzungen!$B$3:$E$121,Uebersetzungen!$B$2+1,FALSE)</f>
        <v>Region Engiadina Bassa/Val Müstair</v>
      </c>
      <c r="B134" s="54">
        <v>9954</v>
      </c>
      <c r="C134" s="54">
        <v>1405</v>
      </c>
      <c r="D134" s="17">
        <v>1832</v>
      </c>
      <c r="E134" s="17">
        <v>2338</v>
      </c>
      <c r="F134" s="17">
        <v>2071</v>
      </c>
      <c r="G134" s="17">
        <v>1264</v>
      </c>
      <c r="H134" s="43">
        <v>1044</v>
      </c>
      <c r="I134" s="54">
        <v>3409</v>
      </c>
      <c r="J134" s="17">
        <v>2808</v>
      </c>
      <c r="K134" s="17">
        <v>2103</v>
      </c>
      <c r="L134" s="81">
        <v>1634</v>
      </c>
    </row>
    <row r="135" spans="1:12" x14ac:dyDescent="0.2">
      <c r="A135" s="14" t="str">
        <f>VLOOKUP("&lt;Zeilentitel_5&gt;",Uebersetzungen!$B$3:$E$121,Uebersetzungen!$B$2+1,FALSE)</f>
        <v>Region Imboden</v>
      </c>
      <c r="B135" s="54">
        <v>14944</v>
      </c>
      <c r="C135" s="54">
        <v>1106</v>
      </c>
      <c r="D135" s="17">
        <v>2390</v>
      </c>
      <c r="E135" s="17">
        <v>3850</v>
      </c>
      <c r="F135" s="17">
        <v>4145</v>
      </c>
      <c r="G135" s="17">
        <v>2224</v>
      </c>
      <c r="H135" s="43">
        <v>1229</v>
      </c>
      <c r="I135" s="54">
        <v>2246</v>
      </c>
      <c r="J135" s="17">
        <v>4819</v>
      </c>
      <c r="K135" s="17">
        <v>3736</v>
      </c>
      <c r="L135" s="81">
        <v>4143</v>
      </c>
    </row>
    <row r="136" spans="1:12" x14ac:dyDescent="0.2">
      <c r="A136" s="14" t="str">
        <f>VLOOKUP("&lt;Zeilentitel_6&gt;",Uebersetzungen!$B$3:$E$121,Uebersetzungen!$B$2+1,FALSE)</f>
        <v>Region Landquart</v>
      </c>
      <c r="B136" s="54">
        <v>13147</v>
      </c>
      <c r="C136" s="54">
        <v>562</v>
      </c>
      <c r="D136" s="17">
        <v>1628</v>
      </c>
      <c r="E136" s="17">
        <v>2577</v>
      </c>
      <c r="F136" s="17">
        <v>4162</v>
      </c>
      <c r="G136" s="17">
        <v>2463</v>
      </c>
      <c r="H136" s="43">
        <v>1755</v>
      </c>
      <c r="I136" s="54">
        <v>2249</v>
      </c>
      <c r="J136" s="17">
        <v>3224</v>
      </c>
      <c r="K136" s="17">
        <v>4052</v>
      </c>
      <c r="L136" s="81">
        <v>3622</v>
      </c>
    </row>
    <row r="137" spans="1:12" x14ac:dyDescent="0.2">
      <c r="A137" s="14" t="str">
        <f>VLOOKUP("&lt;Zeilentitel_7&gt;",Uebersetzungen!$B$3:$E$121,Uebersetzungen!$B$2+1,FALSE)</f>
        <v>Region Maloja</v>
      </c>
      <c r="B137" s="54">
        <v>23867</v>
      </c>
      <c r="C137" s="54">
        <v>3783</v>
      </c>
      <c r="D137" s="17">
        <v>4614</v>
      </c>
      <c r="E137" s="17">
        <v>6235</v>
      </c>
      <c r="F137" s="17">
        <v>5485</v>
      </c>
      <c r="G137" s="17">
        <v>2191</v>
      </c>
      <c r="H137" s="43">
        <v>1559</v>
      </c>
      <c r="I137" s="54">
        <v>4766</v>
      </c>
      <c r="J137" s="17">
        <v>8775</v>
      </c>
      <c r="K137" s="17">
        <v>5860</v>
      </c>
      <c r="L137" s="81">
        <v>4466</v>
      </c>
    </row>
    <row r="138" spans="1:12" x14ac:dyDescent="0.2">
      <c r="A138" s="14" t="str">
        <f>VLOOKUP("&lt;Zeilentitel_8&gt;",Uebersetzungen!$B$3:$E$121,Uebersetzungen!$B$2+1,FALSE)</f>
        <v>Region Moesa</v>
      </c>
      <c r="B138" s="54">
        <v>8088</v>
      </c>
      <c r="C138" s="54">
        <v>503</v>
      </c>
      <c r="D138" s="17">
        <v>1427</v>
      </c>
      <c r="E138" s="17">
        <v>2401</v>
      </c>
      <c r="F138" s="17">
        <v>2075</v>
      </c>
      <c r="G138" s="17">
        <v>1057</v>
      </c>
      <c r="H138" s="43">
        <v>625</v>
      </c>
      <c r="I138" s="54">
        <v>2814</v>
      </c>
      <c r="J138" s="17">
        <v>2341</v>
      </c>
      <c r="K138" s="17">
        <v>1707</v>
      </c>
      <c r="L138" s="81">
        <v>1226</v>
      </c>
    </row>
    <row r="139" spans="1:12" x14ac:dyDescent="0.2">
      <c r="A139" s="14" t="str">
        <f>VLOOKUP("&lt;Zeilentitel_9&gt;",Uebersetzungen!$B$3:$E$121,Uebersetzungen!$B$2+1,FALSE)</f>
        <v>Region Plessur</v>
      </c>
      <c r="B139" s="54">
        <v>30738</v>
      </c>
      <c r="C139" s="54">
        <v>3459</v>
      </c>
      <c r="D139" s="17">
        <v>5325</v>
      </c>
      <c r="E139" s="17">
        <v>8038</v>
      </c>
      <c r="F139" s="17">
        <v>8937</v>
      </c>
      <c r="G139" s="17">
        <v>3235</v>
      </c>
      <c r="H139" s="43">
        <v>1744</v>
      </c>
      <c r="I139" s="54">
        <v>6309</v>
      </c>
      <c r="J139" s="17">
        <v>12085</v>
      </c>
      <c r="K139" s="17">
        <v>5959</v>
      </c>
      <c r="L139" s="81">
        <v>6385</v>
      </c>
    </row>
    <row r="140" spans="1:12" x14ac:dyDescent="0.2">
      <c r="A140" s="14" t="str">
        <f>VLOOKUP("&lt;Zeilentitel_10&gt;",Uebersetzungen!$B$3:$E$121,Uebersetzungen!$B$2+1,FALSE)</f>
        <v>Region Prättigau/Davos</v>
      </c>
      <c r="B140" s="54">
        <v>27702</v>
      </c>
      <c r="C140" s="54">
        <v>3881</v>
      </c>
      <c r="D140" s="17">
        <v>5520</v>
      </c>
      <c r="E140" s="17">
        <v>6632</v>
      </c>
      <c r="F140" s="17">
        <v>6480</v>
      </c>
      <c r="G140" s="17">
        <v>2998</v>
      </c>
      <c r="H140" s="43">
        <v>2191</v>
      </c>
      <c r="I140" s="54">
        <v>7861</v>
      </c>
      <c r="J140" s="17">
        <v>9342</v>
      </c>
      <c r="K140" s="17">
        <v>5556</v>
      </c>
      <c r="L140" s="81">
        <v>4943</v>
      </c>
    </row>
    <row r="141" spans="1:12" x14ac:dyDescent="0.2">
      <c r="A141" s="14" t="str">
        <f>VLOOKUP("&lt;Zeilentitel_11&gt;",Uebersetzungen!$B$3:$E$121,Uebersetzungen!$B$2+1,FALSE)</f>
        <v>Region Surselva</v>
      </c>
      <c r="B141" s="54">
        <v>26951</v>
      </c>
      <c r="C141" s="54">
        <v>2616</v>
      </c>
      <c r="D141" s="17">
        <v>5162</v>
      </c>
      <c r="E141" s="17">
        <v>6847</v>
      </c>
      <c r="F141" s="17">
        <v>6120</v>
      </c>
      <c r="G141" s="17">
        <v>3613</v>
      </c>
      <c r="H141" s="43">
        <v>2593</v>
      </c>
      <c r="I141" s="54">
        <v>6873</v>
      </c>
      <c r="J141" s="17">
        <v>7934</v>
      </c>
      <c r="K141" s="17">
        <v>7172</v>
      </c>
      <c r="L141" s="81">
        <v>4972</v>
      </c>
    </row>
    <row r="142" spans="1:12" ht="13.5" thickBot="1" x14ac:dyDescent="0.25">
      <c r="A142" s="15" t="str">
        <f>VLOOKUP("&lt;Zeilentitel_12&gt;",Uebersetzungen!$B$3:$E$121,Uebersetzungen!$B$2+1,FALSE)</f>
        <v>Region Viamala</v>
      </c>
      <c r="B142" s="60">
        <v>10123</v>
      </c>
      <c r="C142" s="60">
        <v>633</v>
      </c>
      <c r="D142" s="55">
        <v>1557</v>
      </c>
      <c r="E142" s="55">
        <v>2354</v>
      </c>
      <c r="F142" s="55">
        <v>2609</v>
      </c>
      <c r="G142" s="55">
        <v>1731</v>
      </c>
      <c r="H142" s="56">
        <v>1239</v>
      </c>
      <c r="I142" s="60">
        <v>3454</v>
      </c>
      <c r="J142" s="55">
        <v>2760</v>
      </c>
      <c r="K142" s="55">
        <v>2120</v>
      </c>
      <c r="L142" s="84">
        <v>1789</v>
      </c>
    </row>
    <row r="143" spans="1:12" x14ac:dyDescent="0.2">
      <c r="A143" s="19"/>
      <c r="B143" s="17"/>
      <c r="C143" s="17"/>
      <c r="D143" s="17"/>
      <c r="E143" s="17"/>
      <c r="F143" s="17"/>
      <c r="G143" s="17"/>
      <c r="H143" s="17"/>
      <c r="I143" s="17"/>
      <c r="J143" s="73"/>
    </row>
    <row r="144" spans="1:12" ht="25.5" customHeight="1" x14ac:dyDescent="0.2">
      <c r="A144" s="95" t="str">
        <f>VLOOKUP("&lt;Legende_1&gt;",Uebersetzungen!$B$3:$E$121,Uebersetzungen!$B$2+1,FALSE)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5"/>
      <c r="C144" s="95"/>
      <c r="D144" s="95"/>
      <c r="E144" s="95"/>
      <c r="F144" s="95"/>
      <c r="G144" s="95"/>
      <c r="H144" s="95"/>
      <c r="I144" s="95"/>
      <c r="J144" s="95"/>
      <c r="K144" s="95"/>
      <c r="L144" s="95"/>
    </row>
    <row r="146" spans="1:1" x14ac:dyDescent="0.2">
      <c r="A146" s="5" t="str">
        <f>VLOOKUP("&lt;Quelle_1&gt;",Uebersetzungen!$B$3:$E$74,Uebersetzungen!$B$2+1,FALSE)</f>
        <v>Quelle: BFS (Gebäude- und Wohnungsstatistik)</v>
      </c>
    </row>
    <row r="147" spans="1:1" x14ac:dyDescent="0.2">
      <c r="A147" s="10" t="str">
        <f>VLOOKUP("&lt;Aktualisierung&gt;",Uebersetzungen!$B$3:$E$74,Uebersetzungen!$B$2+1,FALSE)</f>
        <v>Letztmals aktualisiert am: 23.09.2024</v>
      </c>
    </row>
  </sheetData>
  <sheetProtection sheet="1" objects="1" scenarios="1"/>
  <mergeCells count="4">
    <mergeCell ref="A7:B7"/>
    <mergeCell ref="A9:I9"/>
    <mergeCell ref="B13:J13"/>
    <mergeCell ref="A144:L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4</xdr:col>
                    <xdr:colOff>428625</xdr:colOff>
                    <xdr:row>1</xdr:row>
                    <xdr:rowOff>114300</xdr:rowOff>
                  </from>
                  <to>
                    <xdr:col>5</xdr:col>
                    <xdr:colOff>552450</xdr:colOff>
                    <xdr:row>2</xdr:row>
                    <xdr:rowOff>142875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4</xdr:col>
                    <xdr:colOff>428625</xdr:colOff>
                    <xdr:row>2</xdr:row>
                    <xdr:rowOff>104775</xdr:rowOff>
                  </from>
                  <to>
                    <xdr:col>6</xdr:col>
                    <xdr:colOff>28575</xdr:colOff>
                    <xdr:row>3</xdr:row>
                    <xdr:rowOff>114300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4</xdr:col>
                    <xdr:colOff>428625</xdr:colOff>
                    <xdr:row>3</xdr:row>
                    <xdr:rowOff>66675</xdr:rowOff>
                  </from>
                  <to>
                    <xdr:col>5</xdr:col>
                    <xdr:colOff>552450</xdr:colOff>
                    <xdr:row>4</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47"/>
  <sheetViews>
    <sheetView zoomScaleNormal="100" workbookViewId="0"/>
  </sheetViews>
  <sheetFormatPr baseColWidth="10" defaultRowHeight="12.75" x14ac:dyDescent="0.2"/>
  <cols>
    <col min="1" max="1" width="33.5703125" style="10" customWidth="1"/>
    <col min="2" max="2" width="18" style="10" customWidth="1"/>
    <col min="3" max="5" width="20.140625" style="10" customWidth="1"/>
    <col min="6" max="7" width="23.5703125" style="10" customWidth="1"/>
    <col min="8" max="16384" width="11.42578125" style="10"/>
  </cols>
  <sheetData>
    <row r="1" spans="1:7" s="1" customFormat="1" x14ac:dyDescent="0.2"/>
    <row r="2" spans="1:7" s="1" customFormat="1" ht="15.75" x14ac:dyDescent="0.25">
      <c r="B2" s="11"/>
      <c r="C2" s="12"/>
      <c r="D2" s="12"/>
      <c r="E2" s="12"/>
      <c r="F2" s="12"/>
    </row>
    <row r="3" spans="1:7" s="1" customFormat="1" ht="15.75" x14ac:dyDescent="0.25">
      <c r="B3" s="11"/>
      <c r="C3" s="12"/>
      <c r="D3" s="12"/>
      <c r="E3" s="12"/>
      <c r="F3" s="12"/>
    </row>
    <row r="4" spans="1:7" s="1" customFormat="1" ht="15.75" x14ac:dyDescent="0.25">
      <c r="B4" s="11"/>
      <c r="C4" s="12"/>
      <c r="D4" s="12"/>
      <c r="E4" s="12"/>
      <c r="F4" s="12"/>
    </row>
    <row r="5" spans="1:7" s="2" customFormat="1" x14ac:dyDescent="0.2"/>
    <row r="6" spans="1:7" s="1" customFormat="1" ht="6" customHeight="1" x14ac:dyDescent="0.2">
      <c r="A6" s="2"/>
      <c r="B6" s="2"/>
      <c r="C6" s="2"/>
      <c r="D6" s="2"/>
      <c r="E6" s="2"/>
      <c r="F6" s="2"/>
    </row>
    <row r="7" spans="1:7" s="2" customFormat="1" ht="15.75" customHeight="1" x14ac:dyDescent="0.2">
      <c r="A7" s="90" t="str">
        <f>VLOOKUP("&lt;Fachbereich&gt;",Uebersetzungen!$B$3:$E$121,Uebersetzungen!$B$2+1,FALSE)</f>
        <v>Daten &amp; Statistik</v>
      </c>
      <c r="B7" s="90"/>
      <c r="C7" s="3"/>
      <c r="D7" s="3"/>
      <c r="E7" s="3"/>
      <c r="F7" s="3"/>
    </row>
    <row r="8" spans="1:7" s="2" customFormat="1" ht="15.75" customHeight="1" x14ac:dyDescent="0.2">
      <c r="B8" s="74"/>
      <c r="C8" s="3"/>
      <c r="D8" s="3"/>
      <c r="E8" s="3"/>
      <c r="F8" s="3"/>
    </row>
    <row r="9" spans="1:7" s="2" customFormat="1" ht="15.75" customHeight="1" x14ac:dyDescent="0.25">
      <c r="A9" s="91" t="str">
        <f>VLOOKUP("&lt;T3Titel&gt;",Uebersetzungen!$B$3:$E$346,Uebersetzungen!$B$2+1,FALSE)</f>
        <v>Wohnungen nach Gebäudekategorie und Gemeinde, 2023</v>
      </c>
      <c r="B9" s="92"/>
      <c r="C9" s="92"/>
      <c r="D9" s="92"/>
      <c r="E9" s="92"/>
      <c r="F9" s="92"/>
    </row>
    <row r="10" spans="1:7" s="5" customFormat="1" x14ac:dyDescent="0.2">
      <c r="A10" s="33" t="str">
        <f>VLOOKUP("&lt;T3UTitel&gt;",Uebersetzungen!$B$3:$E$321,Uebersetzungen!$B$2+1,FALSE)</f>
        <v>(Gemeindestand 2024: 101 Gemeinden)</v>
      </c>
      <c r="B10" s="34"/>
      <c r="C10" s="35"/>
      <c r="D10" s="35"/>
      <c r="E10" s="36"/>
    </row>
    <row r="11" spans="1:7" s="5" customFormat="1" x14ac:dyDescent="0.2">
      <c r="A11" s="33"/>
      <c r="B11" s="34"/>
      <c r="C11" s="35"/>
      <c r="D11" s="35"/>
      <c r="E11" s="36"/>
    </row>
    <row r="12" spans="1:7" s="5" customFormat="1" ht="13.5" thickBot="1" x14ac:dyDescent="0.25">
      <c r="A12" s="33"/>
      <c r="B12" s="34"/>
      <c r="C12" s="35"/>
      <c r="D12" s="35"/>
      <c r="E12" s="36"/>
    </row>
    <row r="13" spans="1:7" s="4" customFormat="1" ht="15.75" thickBot="1" x14ac:dyDescent="0.3">
      <c r="B13" s="93" t="str">
        <f>VLOOKUP("&lt;SpaltenTitel_0&gt;",Uebersetzungen!$B$3:$E$44,Uebersetzungen!$B$2+1,FALSE)</f>
        <v>Wohnungen</v>
      </c>
      <c r="C13" s="94"/>
      <c r="D13" s="94"/>
      <c r="E13" s="94"/>
      <c r="F13" s="94"/>
      <c r="G13" s="86"/>
    </row>
    <row r="14" spans="1:7" s="39" customFormat="1" ht="17.25" customHeight="1" x14ac:dyDescent="0.2">
      <c r="A14" s="38"/>
      <c r="B14" s="58" t="str">
        <f>VLOOKUP("&lt;SpaltenTitel_1&gt;",Uebersetzungen!$B$3:$E$44,Uebersetzungen!$B$2+1,FALSE)</f>
        <v>Total</v>
      </c>
      <c r="C14" s="58" t="str">
        <f>VLOOKUP("&lt;T3SpaltenTitel_2&gt;",Uebersetzungen!$B$3:$E$344,Uebersetzungen!$B$2+1,FALSE)</f>
        <v>Reine Wohngebäude</v>
      </c>
      <c r="D14" s="41"/>
      <c r="E14" s="42"/>
      <c r="F14" s="96" t="str">
        <f>VLOOKUP("&lt;T3SpaltenTitel_3&gt;",Uebersetzungen!$B$3:$E$344,Uebersetzungen!$B$2+1,FALSE)</f>
        <v>Wohngebäude mit Nebennutzung</v>
      </c>
      <c r="G14" s="98" t="str">
        <f>VLOOKUP("&lt;T3SpaltenTitel_4&gt;",Uebersetzungen!$B$3:$E$344,Uebersetzungen!$B$2+1,FALSE)</f>
        <v>Gebäude mit teilweiser Wohnnutzung</v>
      </c>
    </row>
    <row r="15" spans="1:7" s="39" customFormat="1" ht="23.25" customHeight="1" x14ac:dyDescent="0.2">
      <c r="A15" s="40"/>
      <c r="B15" s="75"/>
      <c r="C15" s="75" t="str">
        <f>VLOOKUP("&lt;T3SpaltenTitel_2.1&gt;",Uebersetzungen!$B$3:$E$344,Uebersetzungen!$B$2+1,FALSE)</f>
        <v>Total</v>
      </c>
      <c r="D15" s="65" t="str">
        <f>VLOOKUP("&lt;T3SpaltenTitel_2.2&gt;",Uebersetzungen!$B$3:$E$344,Uebersetzungen!$B$2+1,FALSE)</f>
        <v>Einfamilienhäuser</v>
      </c>
      <c r="E15" s="66" t="str">
        <f>VLOOKUP("&lt;T3SpaltenTitel_2.3&gt;",Uebersetzungen!$B$3:$E$344,Uebersetzungen!$B$2+1,FALSE)</f>
        <v>Mehrfamilienhäuser</v>
      </c>
      <c r="F15" s="97"/>
      <c r="G15" s="99"/>
    </row>
    <row r="16" spans="1:7" x14ac:dyDescent="0.2">
      <c r="A16" s="13"/>
      <c r="B16" s="59"/>
      <c r="C16" s="54"/>
      <c r="D16" s="17"/>
      <c r="E16" s="44"/>
      <c r="F16" s="54"/>
      <c r="G16" s="78"/>
    </row>
    <row r="17" spans="1:7" x14ac:dyDescent="0.2">
      <c r="A17" s="57" t="str">
        <f>VLOOKUP("&lt;Zeilentitel_1&gt;",Uebersetzungen!$B$3:$E$121,Uebersetzungen!$B$2+1,FALSE)</f>
        <v>GRAUBÜNDEN</v>
      </c>
      <c r="B17" s="46">
        <v>183933</v>
      </c>
      <c r="C17" s="46">
        <v>150739</v>
      </c>
      <c r="D17" s="8">
        <v>37060</v>
      </c>
      <c r="E17" s="45">
        <v>113679</v>
      </c>
      <c r="F17" s="46">
        <v>22071</v>
      </c>
      <c r="G17" s="79">
        <v>11123</v>
      </c>
    </row>
    <row r="18" spans="1:7" x14ac:dyDescent="0.2">
      <c r="A18" s="6" t="str">
        <f>VLOOKUP("&lt;Zeilentitel_2&gt;",Uebersetzungen!$B$3:$E$121,Uebersetzungen!$B$2+1,FALSE)</f>
        <v>Region Albula</v>
      </c>
      <c r="B18" s="48">
        <v>14717</v>
      </c>
      <c r="C18" s="48">
        <v>12081</v>
      </c>
      <c r="D18" s="9">
        <v>3018</v>
      </c>
      <c r="E18" s="47">
        <v>9063</v>
      </c>
      <c r="F18" s="48">
        <v>1491</v>
      </c>
      <c r="G18" s="80">
        <v>1145</v>
      </c>
    </row>
    <row r="19" spans="1:7" x14ac:dyDescent="0.2">
      <c r="A19" s="7" t="s">
        <v>1</v>
      </c>
      <c r="B19" s="54">
        <v>5773</v>
      </c>
      <c r="C19" s="54">
        <v>4787</v>
      </c>
      <c r="D19" s="17">
        <v>926</v>
      </c>
      <c r="E19" s="43">
        <v>3861</v>
      </c>
      <c r="F19" s="54">
        <v>569</v>
      </c>
      <c r="G19" s="81">
        <v>417</v>
      </c>
    </row>
    <row r="20" spans="1:7" x14ac:dyDescent="0.2">
      <c r="A20" s="7" t="s">
        <v>2</v>
      </c>
      <c r="B20" s="54">
        <v>1017</v>
      </c>
      <c r="C20" s="54">
        <v>896</v>
      </c>
      <c r="D20" s="17">
        <v>139</v>
      </c>
      <c r="E20" s="43">
        <v>757</v>
      </c>
      <c r="F20" s="54">
        <v>80</v>
      </c>
      <c r="G20" s="81">
        <v>41</v>
      </c>
    </row>
    <row r="21" spans="1:7" x14ac:dyDescent="0.2">
      <c r="A21" s="7" t="s">
        <v>95</v>
      </c>
      <c r="B21" s="54">
        <v>284</v>
      </c>
      <c r="C21" s="54">
        <v>260</v>
      </c>
      <c r="D21" s="17">
        <v>89</v>
      </c>
      <c r="E21" s="43">
        <v>171</v>
      </c>
      <c r="F21" s="54">
        <v>11</v>
      </c>
      <c r="G21" s="81">
        <v>13</v>
      </c>
    </row>
    <row r="22" spans="1:7" x14ac:dyDescent="0.2">
      <c r="A22" s="7" t="s">
        <v>3</v>
      </c>
      <c r="B22" s="54">
        <v>1518</v>
      </c>
      <c r="C22" s="54">
        <v>1096</v>
      </c>
      <c r="D22" s="17">
        <v>440</v>
      </c>
      <c r="E22" s="43">
        <v>656</v>
      </c>
      <c r="F22" s="54">
        <v>256</v>
      </c>
      <c r="G22" s="81">
        <v>166</v>
      </c>
    </row>
    <row r="23" spans="1:7" x14ac:dyDescent="0.2">
      <c r="A23" s="7" t="s">
        <v>89</v>
      </c>
      <c r="B23" s="54">
        <v>4712</v>
      </c>
      <c r="C23" s="54">
        <v>3989</v>
      </c>
      <c r="D23" s="17">
        <v>1013</v>
      </c>
      <c r="E23" s="43">
        <v>2976</v>
      </c>
      <c r="F23" s="54">
        <v>372</v>
      </c>
      <c r="G23" s="81">
        <v>351</v>
      </c>
    </row>
    <row r="24" spans="1:7" x14ac:dyDescent="0.2">
      <c r="A24" s="7" t="s">
        <v>92</v>
      </c>
      <c r="B24" s="54">
        <v>1413</v>
      </c>
      <c r="C24" s="54">
        <v>1053</v>
      </c>
      <c r="D24" s="17">
        <v>411</v>
      </c>
      <c r="E24" s="43">
        <v>642</v>
      </c>
      <c r="F24" s="54">
        <v>203</v>
      </c>
      <c r="G24" s="81">
        <v>157</v>
      </c>
    </row>
    <row r="25" spans="1:7" x14ac:dyDescent="0.2">
      <c r="A25" s="6" t="str">
        <f>VLOOKUP("&lt;Zeilentitel_3&gt;",Uebersetzungen!$B$3:$E$121,Uebersetzungen!$B$2+1,FALSE)</f>
        <v>Region Bernina</v>
      </c>
      <c r="B25" s="48">
        <v>3702</v>
      </c>
      <c r="C25" s="48">
        <v>2609</v>
      </c>
      <c r="D25" s="9">
        <v>957</v>
      </c>
      <c r="E25" s="47">
        <v>1652</v>
      </c>
      <c r="F25" s="48">
        <v>878</v>
      </c>
      <c r="G25" s="80">
        <v>215</v>
      </c>
    </row>
    <row r="26" spans="1:7" x14ac:dyDescent="0.2">
      <c r="A26" s="7" t="s">
        <v>4</v>
      </c>
      <c r="B26" s="54">
        <v>910</v>
      </c>
      <c r="C26" s="54">
        <v>639</v>
      </c>
      <c r="D26" s="17">
        <v>325</v>
      </c>
      <c r="E26" s="43">
        <v>314</v>
      </c>
      <c r="F26" s="54">
        <v>231</v>
      </c>
      <c r="G26" s="81">
        <v>40</v>
      </c>
    </row>
    <row r="27" spans="1:7" x14ac:dyDescent="0.2">
      <c r="A27" s="7" t="s">
        <v>5</v>
      </c>
      <c r="B27" s="54">
        <v>2792</v>
      </c>
      <c r="C27" s="54">
        <v>1970</v>
      </c>
      <c r="D27" s="17">
        <v>632</v>
      </c>
      <c r="E27" s="43">
        <v>1338</v>
      </c>
      <c r="F27" s="54">
        <v>647</v>
      </c>
      <c r="G27" s="81">
        <v>175</v>
      </c>
    </row>
    <row r="28" spans="1:7" x14ac:dyDescent="0.2">
      <c r="A28" s="6" t="str">
        <f>VLOOKUP("&lt;Zeilentitel_4&gt;",Uebersetzungen!$B$3:$E$121,Uebersetzungen!$B$2+1,FALSE)</f>
        <v>Region Engiadina Bassa/Val Müstair</v>
      </c>
      <c r="B28" s="48">
        <v>9954</v>
      </c>
      <c r="C28" s="48">
        <v>7702</v>
      </c>
      <c r="D28" s="9">
        <v>1779</v>
      </c>
      <c r="E28" s="47">
        <v>5923</v>
      </c>
      <c r="F28" s="48">
        <v>1181</v>
      </c>
      <c r="G28" s="80">
        <v>1071</v>
      </c>
    </row>
    <row r="29" spans="1:7" x14ac:dyDescent="0.2">
      <c r="A29" s="7" t="s">
        <v>38</v>
      </c>
      <c r="B29" s="54">
        <v>1291</v>
      </c>
      <c r="C29" s="54">
        <v>802</v>
      </c>
      <c r="D29" s="17">
        <v>185</v>
      </c>
      <c r="E29" s="43">
        <v>617</v>
      </c>
      <c r="F29" s="54">
        <v>224</v>
      </c>
      <c r="G29" s="81">
        <v>265</v>
      </c>
    </row>
    <row r="30" spans="1:7" x14ac:dyDescent="0.2">
      <c r="A30" s="7" t="s">
        <v>39</v>
      </c>
      <c r="B30" s="54">
        <v>1092</v>
      </c>
      <c r="C30" s="54">
        <v>653</v>
      </c>
      <c r="D30" s="17">
        <v>42</v>
      </c>
      <c r="E30" s="43">
        <v>611</v>
      </c>
      <c r="F30" s="54">
        <v>219</v>
      </c>
      <c r="G30" s="81">
        <v>220</v>
      </c>
    </row>
    <row r="31" spans="1:7" x14ac:dyDescent="0.2">
      <c r="A31" s="7" t="s">
        <v>40</v>
      </c>
      <c r="B31" s="54">
        <v>5503</v>
      </c>
      <c r="C31" s="54">
        <v>4730</v>
      </c>
      <c r="D31" s="17">
        <v>876</v>
      </c>
      <c r="E31" s="43">
        <v>3854</v>
      </c>
      <c r="F31" s="54">
        <v>396</v>
      </c>
      <c r="G31" s="81">
        <v>377</v>
      </c>
    </row>
    <row r="32" spans="1:7" x14ac:dyDescent="0.2">
      <c r="A32" s="7" t="s">
        <v>41</v>
      </c>
      <c r="B32" s="54">
        <v>731</v>
      </c>
      <c r="C32" s="54">
        <v>528</v>
      </c>
      <c r="D32" s="17">
        <v>279</v>
      </c>
      <c r="E32" s="43">
        <v>249</v>
      </c>
      <c r="F32" s="54">
        <v>125</v>
      </c>
      <c r="G32" s="81">
        <v>78</v>
      </c>
    </row>
    <row r="33" spans="1:7" x14ac:dyDescent="0.2">
      <c r="A33" s="7" t="s">
        <v>60</v>
      </c>
      <c r="B33" s="54">
        <v>1337</v>
      </c>
      <c r="C33" s="54">
        <v>989</v>
      </c>
      <c r="D33" s="17">
        <v>397</v>
      </c>
      <c r="E33" s="43">
        <v>592</v>
      </c>
      <c r="F33" s="54">
        <v>217</v>
      </c>
      <c r="G33" s="81">
        <v>131</v>
      </c>
    </row>
    <row r="34" spans="1:7" x14ac:dyDescent="0.2">
      <c r="A34" s="6" t="str">
        <f>VLOOKUP("&lt;Zeilentitel_5&gt;",Uebersetzungen!$B$3:$E$121,Uebersetzungen!$B$2+1,FALSE)</f>
        <v>Region Imboden</v>
      </c>
      <c r="B34" s="48">
        <v>14944</v>
      </c>
      <c r="C34" s="48">
        <v>13162</v>
      </c>
      <c r="D34" s="9">
        <v>3170</v>
      </c>
      <c r="E34" s="47">
        <v>9992</v>
      </c>
      <c r="F34" s="48">
        <v>1157</v>
      </c>
      <c r="G34" s="80">
        <v>625</v>
      </c>
    </row>
    <row r="35" spans="1:7" x14ac:dyDescent="0.2">
      <c r="A35" s="7" t="s">
        <v>31</v>
      </c>
      <c r="B35" s="54">
        <v>1735</v>
      </c>
      <c r="C35" s="54">
        <v>1510</v>
      </c>
      <c r="D35" s="17">
        <v>449</v>
      </c>
      <c r="E35" s="43">
        <v>1061</v>
      </c>
      <c r="F35" s="54">
        <v>134</v>
      </c>
      <c r="G35" s="81">
        <v>91</v>
      </c>
    </row>
    <row r="36" spans="1:7" x14ac:dyDescent="0.2">
      <c r="A36" s="7" t="s">
        <v>32</v>
      </c>
      <c r="B36" s="54">
        <v>3923</v>
      </c>
      <c r="C36" s="54">
        <v>3451</v>
      </c>
      <c r="D36" s="17">
        <v>875</v>
      </c>
      <c r="E36" s="43">
        <v>2576</v>
      </c>
      <c r="F36" s="54">
        <v>353</v>
      </c>
      <c r="G36" s="81">
        <v>119</v>
      </c>
    </row>
    <row r="37" spans="1:7" x14ac:dyDescent="0.2">
      <c r="A37" s="7" t="s">
        <v>33</v>
      </c>
      <c r="B37" s="54">
        <v>776</v>
      </c>
      <c r="C37" s="54">
        <v>723</v>
      </c>
      <c r="D37" s="17">
        <v>325</v>
      </c>
      <c r="E37" s="43">
        <v>398</v>
      </c>
      <c r="F37" s="54">
        <v>30</v>
      </c>
      <c r="G37" s="81">
        <v>23</v>
      </c>
    </row>
    <row r="38" spans="1:7" x14ac:dyDescent="0.2">
      <c r="A38" s="7" t="s">
        <v>34</v>
      </c>
      <c r="B38" s="54">
        <v>1290</v>
      </c>
      <c r="C38" s="54">
        <v>1177</v>
      </c>
      <c r="D38" s="17">
        <v>354</v>
      </c>
      <c r="E38" s="43">
        <v>823</v>
      </c>
      <c r="F38" s="54">
        <v>92</v>
      </c>
      <c r="G38" s="81">
        <v>21</v>
      </c>
    </row>
    <row r="39" spans="1:7" x14ac:dyDescent="0.2">
      <c r="A39" s="7" t="s">
        <v>35</v>
      </c>
      <c r="B39" s="54">
        <v>5246</v>
      </c>
      <c r="C39" s="54">
        <v>4572</v>
      </c>
      <c r="D39" s="17">
        <v>519</v>
      </c>
      <c r="E39" s="43">
        <v>4053</v>
      </c>
      <c r="F39" s="54">
        <v>351</v>
      </c>
      <c r="G39" s="81">
        <v>323</v>
      </c>
    </row>
    <row r="40" spans="1:7" x14ac:dyDescent="0.2">
      <c r="A40" s="7" t="s">
        <v>36</v>
      </c>
      <c r="B40" s="54">
        <v>723</v>
      </c>
      <c r="C40" s="54">
        <v>606</v>
      </c>
      <c r="D40" s="17">
        <v>283</v>
      </c>
      <c r="E40" s="43">
        <v>323</v>
      </c>
      <c r="F40" s="54">
        <v>94</v>
      </c>
      <c r="G40" s="81">
        <v>23</v>
      </c>
    </row>
    <row r="41" spans="1:7" x14ac:dyDescent="0.2">
      <c r="A41" s="7" t="s">
        <v>37</v>
      </c>
      <c r="B41" s="54">
        <v>1251</v>
      </c>
      <c r="C41" s="54">
        <v>1123</v>
      </c>
      <c r="D41" s="17">
        <v>365</v>
      </c>
      <c r="E41" s="43">
        <v>758</v>
      </c>
      <c r="F41" s="54">
        <v>103</v>
      </c>
      <c r="G41" s="81">
        <v>25</v>
      </c>
    </row>
    <row r="42" spans="1:7" x14ac:dyDescent="0.2">
      <c r="A42" s="6" t="str">
        <f>VLOOKUP("&lt;Zeilentitel_6&gt;",Uebersetzungen!$B$3:$E$121,Uebersetzungen!$B$2+1,FALSE)</f>
        <v>Region Landquart</v>
      </c>
      <c r="B42" s="48">
        <v>13147</v>
      </c>
      <c r="C42" s="48">
        <v>11369</v>
      </c>
      <c r="D42" s="9">
        <v>3346</v>
      </c>
      <c r="E42" s="47">
        <v>8023</v>
      </c>
      <c r="F42" s="48">
        <v>1333</v>
      </c>
      <c r="G42" s="80">
        <v>445</v>
      </c>
    </row>
    <row r="43" spans="1:7" x14ac:dyDescent="0.2">
      <c r="A43" s="7" t="s">
        <v>71</v>
      </c>
      <c r="B43" s="54">
        <v>1648</v>
      </c>
      <c r="C43" s="54">
        <v>1513</v>
      </c>
      <c r="D43" s="17">
        <v>464</v>
      </c>
      <c r="E43" s="43">
        <v>1049</v>
      </c>
      <c r="F43" s="54">
        <v>88</v>
      </c>
      <c r="G43" s="81">
        <v>47</v>
      </c>
    </row>
    <row r="44" spans="1:7" x14ac:dyDescent="0.2">
      <c r="A44" s="7" t="s">
        <v>72</v>
      </c>
      <c r="B44" s="54">
        <v>1427</v>
      </c>
      <c r="C44" s="54">
        <v>1240</v>
      </c>
      <c r="D44" s="17">
        <v>486</v>
      </c>
      <c r="E44" s="43">
        <v>754</v>
      </c>
      <c r="F44" s="54">
        <v>136</v>
      </c>
      <c r="G44" s="81">
        <v>51</v>
      </c>
    </row>
    <row r="45" spans="1:7" x14ac:dyDescent="0.2">
      <c r="A45" s="7" t="s">
        <v>73</v>
      </c>
      <c r="B45" s="54">
        <v>1782</v>
      </c>
      <c r="C45" s="54">
        <v>1412</v>
      </c>
      <c r="D45" s="17">
        <v>463</v>
      </c>
      <c r="E45" s="43">
        <v>949</v>
      </c>
      <c r="F45" s="54">
        <v>254</v>
      </c>
      <c r="G45" s="81">
        <v>116</v>
      </c>
    </row>
    <row r="46" spans="1:7" x14ac:dyDescent="0.2">
      <c r="A46" s="7" t="s">
        <v>74</v>
      </c>
      <c r="B46" s="54">
        <v>465</v>
      </c>
      <c r="C46" s="54">
        <v>405</v>
      </c>
      <c r="D46" s="17">
        <v>127</v>
      </c>
      <c r="E46" s="43">
        <v>278</v>
      </c>
      <c r="F46" s="54">
        <v>47</v>
      </c>
      <c r="G46" s="81">
        <v>13</v>
      </c>
    </row>
    <row r="47" spans="1:7" x14ac:dyDescent="0.2">
      <c r="A47" s="7" t="s">
        <v>75</v>
      </c>
      <c r="B47" s="54">
        <v>489</v>
      </c>
      <c r="C47" s="54">
        <v>413</v>
      </c>
      <c r="D47" s="17">
        <v>135</v>
      </c>
      <c r="E47" s="43">
        <v>278</v>
      </c>
      <c r="F47" s="54">
        <v>69</v>
      </c>
      <c r="G47" s="81">
        <v>7</v>
      </c>
    </row>
    <row r="48" spans="1:7" x14ac:dyDescent="0.2">
      <c r="A48" s="7" t="s">
        <v>76</v>
      </c>
      <c r="B48" s="54">
        <v>1682</v>
      </c>
      <c r="C48" s="54">
        <v>1424</v>
      </c>
      <c r="D48" s="17">
        <v>365</v>
      </c>
      <c r="E48" s="43">
        <v>1059</v>
      </c>
      <c r="F48" s="54">
        <v>182</v>
      </c>
      <c r="G48" s="81">
        <v>76</v>
      </c>
    </row>
    <row r="49" spans="1:7" x14ac:dyDescent="0.2">
      <c r="A49" s="7" t="s">
        <v>77</v>
      </c>
      <c r="B49" s="54">
        <v>1248</v>
      </c>
      <c r="C49" s="54">
        <v>1137</v>
      </c>
      <c r="D49" s="17">
        <v>358</v>
      </c>
      <c r="E49" s="43">
        <v>779</v>
      </c>
      <c r="F49" s="54">
        <v>77</v>
      </c>
      <c r="G49" s="81">
        <v>34</v>
      </c>
    </row>
    <row r="50" spans="1:7" x14ac:dyDescent="0.2">
      <c r="A50" s="7" t="s">
        <v>78</v>
      </c>
      <c r="B50" s="54">
        <v>4406</v>
      </c>
      <c r="C50" s="54">
        <v>3825</v>
      </c>
      <c r="D50" s="17">
        <v>948</v>
      </c>
      <c r="E50" s="43">
        <v>2877</v>
      </c>
      <c r="F50" s="54">
        <v>480</v>
      </c>
      <c r="G50" s="81">
        <v>101</v>
      </c>
    </row>
    <row r="51" spans="1:7" x14ac:dyDescent="0.2">
      <c r="A51" s="6" t="str">
        <f>VLOOKUP("&lt;Zeilentitel_7&gt;",Uebersetzungen!$B$3:$E$121,Uebersetzungen!$B$2+1,FALSE)</f>
        <v>Region Maloja</v>
      </c>
      <c r="B51" s="48">
        <v>23867</v>
      </c>
      <c r="C51" s="48">
        <v>18642</v>
      </c>
      <c r="D51" s="9">
        <v>2142</v>
      </c>
      <c r="E51" s="47">
        <v>16500</v>
      </c>
      <c r="F51" s="48">
        <v>3430</v>
      </c>
      <c r="G51" s="80">
        <v>1795</v>
      </c>
    </row>
    <row r="52" spans="1:7" x14ac:dyDescent="0.2">
      <c r="A52" s="7" t="s">
        <v>42</v>
      </c>
      <c r="B52" s="54">
        <v>658</v>
      </c>
      <c r="C52" s="54">
        <v>538</v>
      </c>
      <c r="D52" s="17">
        <v>70</v>
      </c>
      <c r="E52" s="43">
        <v>468</v>
      </c>
      <c r="F52" s="54">
        <v>74</v>
      </c>
      <c r="G52" s="81">
        <v>46</v>
      </c>
    </row>
    <row r="53" spans="1:7" x14ac:dyDescent="0.2">
      <c r="A53" s="7" t="s">
        <v>43</v>
      </c>
      <c r="B53" s="54">
        <v>2444</v>
      </c>
      <c r="C53" s="54">
        <v>2077</v>
      </c>
      <c r="D53" s="17">
        <v>69</v>
      </c>
      <c r="E53" s="43">
        <v>2008</v>
      </c>
      <c r="F53" s="54">
        <v>252</v>
      </c>
      <c r="G53" s="81">
        <v>115</v>
      </c>
    </row>
    <row r="54" spans="1:7" x14ac:dyDescent="0.2">
      <c r="A54" s="7" t="s">
        <v>44</v>
      </c>
      <c r="B54" s="54">
        <v>430</v>
      </c>
      <c r="C54" s="54">
        <v>344</v>
      </c>
      <c r="D54" s="17">
        <v>33</v>
      </c>
      <c r="E54" s="43">
        <v>311</v>
      </c>
      <c r="F54" s="54">
        <v>41</v>
      </c>
      <c r="G54" s="81">
        <v>45</v>
      </c>
    </row>
    <row r="55" spans="1:7" x14ac:dyDescent="0.2">
      <c r="A55" s="7" t="s">
        <v>45</v>
      </c>
      <c r="B55" s="54">
        <v>2333</v>
      </c>
      <c r="C55" s="54">
        <v>1891</v>
      </c>
      <c r="D55" s="17">
        <v>102</v>
      </c>
      <c r="E55" s="43">
        <v>1789</v>
      </c>
      <c r="F55" s="54">
        <v>369</v>
      </c>
      <c r="G55" s="81">
        <v>73</v>
      </c>
    </row>
    <row r="56" spans="1:7" x14ac:dyDescent="0.2">
      <c r="A56" s="7" t="s">
        <v>94</v>
      </c>
      <c r="B56" s="54">
        <v>1243</v>
      </c>
      <c r="C56" s="54">
        <v>1084</v>
      </c>
      <c r="D56" s="17">
        <v>107</v>
      </c>
      <c r="E56" s="43">
        <v>977</v>
      </c>
      <c r="F56" s="54">
        <v>121</v>
      </c>
      <c r="G56" s="81">
        <v>38</v>
      </c>
    </row>
    <row r="57" spans="1:7" x14ac:dyDescent="0.2">
      <c r="A57" s="7" t="s">
        <v>46</v>
      </c>
      <c r="B57" s="54">
        <v>2816</v>
      </c>
      <c r="C57" s="54">
        <v>2389</v>
      </c>
      <c r="D57" s="17">
        <v>109</v>
      </c>
      <c r="E57" s="43">
        <v>2280</v>
      </c>
      <c r="F57" s="54">
        <v>254</v>
      </c>
      <c r="G57" s="81">
        <v>173</v>
      </c>
    </row>
    <row r="58" spans="1:7" x14ac:dyDescent="0.2">
      <c r="A58" s="7" t="s">
        <v>96</v>
      </c>
      <c r="B58" s="54">
        <v>5935</v>
      </c>
      <c r="C58" s="54">
        <v>3901</v>
      </c>
      <c r="D58" s="17">
        <v>243</v>
      </c>
      <c r="E58" s="43">
        <v>3658</v>
      </c>
      <c r="F58" s="54">
        <v>1338</v>
      </c>
      <c r="G58" s="81">
        <v>696</v>
      </c>
    </row>
    <row r="59" spans="1:7" x14ac:dyDescent="0.2">
      <c r="A59" s="7" t="s">
        <v>47</v>
      </c>
      <c r="B59" s="54">
        <v>612</v>
      </c>
      <c r="C59" s="54">
        <v>471</v>
      </c>
      <c r="D59" s="17">
        <v>141</v>
      </c>
      <c r="E59" s="43">
        <v>330</v>
      </c>
      <c r="F59" s="54">
        <v>99</v>
      </c>
      <c r="G59" s="81">
        <v>42</v>
      </c>
    </row>
    <row r="60" spans="1:7" x14ac:dyDescent="0.2">
      <c r="A60" s="7" t="s">
        <v>97</v>
      </c>
      <c r="B60" s="54">
        <v>1175</v>
      </c>
      <c r="C60" s="54">
        <v>883</v>
      </c>
      <c r="D60" s="17">
        <v>125</v>
      </c>
      <c r="E60" s="43">
        <v>758</v>
      </c>
      <c r="F60" s="54">
        <v>187</v>
      </c>
      <c r="G60" s="81">
        <v>105</v>
      </c>
    </row>
    <row r="61" spans="1:7" x14ac:dyDescent="0.2">
      <c r="A61" s="7" t="s">
        <v>48</v>
      </c>
      <c r="B61" s="54">
        <v>2515</v>
      </c>
      <c r="C61" s="54">
        <v>2041</v>
      </c>
      <c r="D61" s="17">
        <v>99</v>
      </c>
      <c r="E61" s="43">
        <v>1942</v>
      </c>
      <c r="F61" s="54">
        <v>285</v>
      </c>
      <c r="G61" s="81">
        <v>189</v>
      </c>
    </row>
    <row r="62" spans="1:7" x14ac:dyDescent="0.2">
      <c r="A62" s="7" t="s">
        <v>49</v>
      </c>
      <c r="B62" s="54">
        <v>1614</v>
      </c>
      <c r="C62" s="54">
        <v>1223</v>
      </c>
      <c r="D62" s="17">
        <v>90</v>
      </c>
      <c r="E62" s="43">
        <v>1133</v>
      </c>
      <c r="F62" s="54">
        <v>272</v>
      </c>
      <c r="G62" s="81">
        <v>119</v>
      </c>
    </row>
    <row r="63" spans="1:7" x14ac:dyDescent="0.2">
      <c r="A63" s="7" t="s">
        <v>98</v>
      </c>
      <c r="B63" s="54">
        <v>2092</v>
      </c>
      <c r="C63" s="54">
        <v>1800</v>
      </c>
      <c r="D63" s="17">
        <v>954</v>
      </c>
      <c r="E63" s="43">
        <v>846</v>
      </c>
      <c r="F63" s="54">
        <v>138</v>
      </c>
      <c r="G63" s="81">
        <v>154</v>
      </c>
    </row>
    <row r="64" spans="1:7" x14ac:dyDescent="0.2">
      <c r="A64" s="6" t="str">
        <f>VLOOKUP("&lt;Zeilentitel_8&gt;",Uebersetzungen!$B$3:$E$121,Uebersetzungen!$B$2+1,FALSE)</f>
        <v>Region Moesa</v>
      </c>
      <c r="B64" s="48">
        <v>8088</v>
      </c>
      <c r="C64" s="48">
        <v>6509</v>
      </c>
      <c r="D64" s="9">
        <v>3832</v>
      </c>
      <c r="E64" s="47">
        <v>2677</v>
      </c>
      <c r="F64" s="48">
        <v>896</v>
      </c>
      <c r="G64" s="80">
        <v>683</v>
      </c>
    </row>
    <row r="65" spans="1:7" x14ac:dyDescent="0.2">
      <c r="A65" s="7" t="s">
        <v>50</v>
      </c>
      <c r="B65" s="54">
        <v>193</v>
      </c>
      <c r="C65" s="54">
        <v>145</v>
      </c>
      <c r="D65" s="17">
        <v>131</v>
      </c>
      <c r="E65" s="43">
        <v>14</v>
      </c>
      <c r="F65" s="54">
        <v>9</v>
      </c>
      <c r="G65" s="81">
        <v>39</v>
      </c>
    </row>
    <row r="66" spans="1:7" x14ac:dyDescent="0.2">
      <c r="A66" s="7" t="s">
        <v>51</v>
      </c>
      <c r="B66" s="54">
        <v>236</v>
      </c>
      <c r="C66" s="54">
        <v>219</v>
      </c>
      <c r="D66" s="17">
        <v>149</v>
      </c>
      <c r="E66" s="43">
        <v>70</v>
      </c>
      <c r="F66" s="54">
        <v>6</v>
      </c>
      <c r="G66" s="81">
        <v>11</v>
      </c>
    </row>
    <row r="67" spans="1:7" x14ac:dyDescent="0.2">
      <c r="A67" s="7" t="s">
        <v>52</v>
      </c>
      <c r="B67" s="54">
        <v>340</v>
      </c>
      <c r="C67" s="54">
        <v>320</v>
      </c>
      <c r="D67" s="17">
        <v>296</v>
      </c>
      <c r="E67" s="43">
        <v>24</v>
      </c>
      <c r="F67" s="54">
        <v>13</v>
      </c>
      <c r="G67" s="81">
        <v>7</v>
      </c>
    </row>
    <row r="68" spans="1:7" x14ac:dyDescent="0.2">
      <c r="A68" s="7" t="s">
        <v>53</v>
      </c>
      <c r="B68" s="54">
        <v>216</v>
      </c>
      <c r="C68" s="54">
        <v>189</v>
      </c>
      <c r="D68" s="17">
        <v>168</v>
      </c>
      <c r="E68" s="43">
        <v>21</v>
      </c>
      <c r="F68" s="54">
        <v>15</v>
      </c>
      <c r="G68" s="81">
        <v>12</v>
      </c>
    </row>
    <row r="69" spans="1:7" x14ac:dyDescent="0.2">
      <c r="A69" s="7" t="s">
        <v>54</v>
      </c>
      <c r="B69" s="54">
        <v>516</v>
      </c>
      <c r="C69" s="54">
        <v>477</v>
      </c>
      <c r="D69" s="17">
        <v>274</v>
      </c>
      <c r="E69" s="43">
        <v>203</v>
      </c>
      <c r="F69" s="54">
        <v>18</v>
      </c>
      <c r="G69" s="81">
        <v>21</v>
      </c>
    </row>
    <row r="70" spans="1:7" x14ac:dyDescent="0.2">
      <c r="A70" s="7" t="s">
        <v>55</v>
      </c>
      <c r="B70" s="54">
        <v>2174</v>
      </c>
      <c r="C70" s="54">
        <v>1569</v>
      </c>
      <c r="D70" s="17">
        <v>835</v>
      </c>
      <c r="E70" s="43">
        <v>734</v>
      </c>
      <c r="F70" s="54">
        <v>496</v>
      </c>
      <c r="G70" s="81">
        <v>109</v>
      </c>
    </row>
    <row r="71" spans="1:7" x14ac:dyDescent="0.2">
      <c r="A71" s="7" t="s">
        <v>56</v>
      </c>
      <c r="B71" s="54">
        <v>304</v>
      </c>
      <c r="C71" s="54">
        <v>286</v>
      </c>
      <c r="D71" s="17">
        <v>165</v>
      </c>
      <c r="E71" s="43">
        <v>121</v>
      </c>
      <c r="F71" s="54">
        <v>11</v>
      </c>
      <c r="G71" s="81">
        <v>7</v>
      </c>
    </row>
    <row r="72" spans="1:7" x14ac:dyDescent="0.2">
      <c r="A72" s="7" t="s">
        <v>57</v>
      </c>
      <c r="B72" s="54">
        <v>408</v>
      </c>
      <c r="C72" s="54">
        <v>385</v>
      </c>
      <c r="D72" s="17">
        <v>217</v>
      </c>
      <c r="E72" s="43">
        <v>168</v>
      </c>
      <c r="F72" s="54">
        <v>10</v>
      </c>
      <c r="G72" s="81">
        <v>13</v>
      </c>
    </row>
    <row r="73" spans="1:7" x14ac:dyDescent="0.2">
      <c r="A73" s="7" t="s">
        <v>58</v>
      </c>
      <c r="B73" s="54">
        <v>924</v>
      </c>
      <c r="C73" s="54">
        <v>718</v>
      </c>
      <c r="D73" s="17">
        <v>354</v>
      </c>
      <c r="E73" s="43">
        <v>364</v>
      </c>
      <c r="F73" s="54">
        <v>120</v>
      </c>
      <c r="G73" s="81">
        <v>86</v>
      </c>
    </row>
    <row r="74" spans="1:7" x14ac:dyDescent="0.2">
      <c r="A74" s="7" t="s">
        <v>99</v>
      </c>
      <c r="B74" s="54">
        <v>1779</v>
      </c>
      <c r="C74" s="54">
        <v>1300</v>
      </c>
      <c r="D74" s="17">
        <v>655</v>
      </c>
      <c r="E74" s="43">
        <v>645</v>
      </c>
      <c r="F74" s="54">
        <v>150</v>
      </c>
      <c r="G74" s="81">
        <v>329</v>
      </c>
    </row>
    <row r="75" spans="1:7" x14ac:dyDescent="0.2">
      <c r="A75" s="7" t="s">
        <v>59</v>
      </c>
      <c r="B75" s="54">
        <v>600</v>
      </c>
      <c r="C75" s="54">
        <v>552</v>
      </c>
      <c r="D75" s="17">
        <v>272</v>
      </c>
      <c r="E75" s="43">
        <v>280</v>
      </c>
      <c r="F75" s="54">
        <v>26</v>
      </c>
      <c r="G75" s="81">
        <v>22</v>
      </c>
    </row>
    <row r="76" spans="1:7" x14ac:dyDescent="0.2">
      <c r="A76" s="7" t="s">
        <v>100</v>
      </c>
      <c r="B76" s="54">
        <v>398</v>
      </c>
      <c r="C76" s="54">
        <v>349</v>
      </c>
      <c r="D76" s="17">
        <v>316</v>
      </c>
      <c r="E76" s="43">
        <v>33</v>
      </c>
      <c r="F76" s="54">
        <v>22</v>
      </c>
      <c r="G76" s="81">
        <v>27</v>
      </c>
    </row>
    <row r="77" spans="1:7" x14ac:dyDescent="0.2">
      <c r="A77" s="6" t="str">
        <f>VLOOKUP("&lt;Zeilentitel_9&gt;",Uebersetzungen!$B$3:$E$121,Uebersetzungen!$B$2+1,FALSE)</f>
        <v>Region Plessur</v>
      </c>
      <c r="B77" s="48">
        <v>30738</v>
      </c>
      <c r="C77" s="48">
        <v>25919</v>
      </c>
      <c r="D77" s="9">
        <v>4039</v>
      </c>
      <c r="E77" s="47">
        <v>21880</v>
      </c>
      <c r="F77" s="48">
        <v>3221</v>
      </c>
      <c r="G77" s="80">
        <v>1598</v>
      </c>
    </row>
    <row r="78" spans="1:7" x14ac:dyDescent="0.2">
      <c r="A78" s="7" t="s">
        <v>67</v>
      </c>
      <c r="B78" s="54">
        <v>21600</v>
      </c>
      <c r="C78" s="54">
        <v>19020</v>
      </c>
      <c r="D78" s="17">
        <v>1971</v>
      </c>
      <c r="E78" s="43">
        <v>17049</v>
      </c>
      <c r="F78" s="54">
        <v>1767</v>
      </c>
      <c r="G78" s="81">
        <v>813</v>
      </c>
    </row>
    <row r="79" spans="1:7" x14ac:dyDescent="0.2">
      <c r="A79" s="7" t="s">
        <v>68</v>
      </c>
      <c r="B79" s="54">
        <v>2637</v>
      </c>
      <c r="C79" s="54">
        <v>2203</v>
      </c>
      <c r="D79" s="17">
        <v>795</v>
      </c>
      <c r="E79" s="43">
        <v>1408</v>
      </c>
      <c r="F79" s="54">
        <v>315</v>
      </c>
      <c r="G79" s="81">
        <v>119</v>
      </c>
    </row>
    <row r="80" spans="1:7" x14ac:dyDescent="0.2">
      <c r="A80" s="7" t="s">
        <v>69</v>
      </c>
      <c r="B80" s="54">
        <v>5964</v>
      </c>
      <c r="C80" s="54">
        <v>4238</v>
      </c>
      <c r="D80" s="17">
        <v>1011</v>
      </c>
      <c r="E80" s="43">
        <v>3227</v>
      </c>
      <c r="F80" s="54">
        <v>1094</v>
      </c>
      <c r="G80" s="81">
        <v>632</v>
      </c>
    </row>
    <row r="81" spans="1:7" x14ac:dyDescent="0.2">
      <c r="A81" s="7" t="s">
        <v>70</v>
      </c>
      <c r="B81" s="54">
        <v>537</v>
      </c>
      <c r="C81" s="54">
        <v>458</v>
      </c>
      <c r="D81" s="17">
        <v>262</v>
      </c>
      <c r="E81" s="43">
        <v>196</v>
      </c>
      <c r="F81" s="54">
        <v>45</v>
      </c>
      <c r="G81" s="81">
        <v>34</v>
      </c>
    </row>
    <row r="82" spans="1:7" x14ac:dyDescent="0.2">
      <c r="A82" s="6" t="str">
        <f>VLOOKUP("&lt;Zeilentitel_10&gt;",Uebersetzungen!$B$3:$E$121,Uebersetzungen!$B$2+1,FALSE)</f>
        <v>Region Prättigau/Davos</v>
      </c>
      <c r="B82" s="48">
        <v>27702</v>
      </c>
      <c r="C82" s="48">
        <v>22263</v>
      </c>
      <c r="D82" s="9">
        <v>5569</v>
      </c>
      <c r="E82" s="47">
        <v>16694</v>
      </c>
      <c r="F82" s="48">
        <v>3643</v>
      </c>
      <c r="G82" s="80">
        <v>1796</v>
      </c>
    </row>
    <row r="83" spans="1:7" x14ac:dyDescent="0.2">
      <c r="A83" s="7" t="s">
        <v>61</v>
      </c>
      <c r="B83" s="54">
        <v>12890</v>
      </c>
      <c r="C83" s="54">
        <v>10586</v>
      </c>
      <c r="D83" s="17">
        <v>1037</v>
      </c>
      <c r="E83" s="43">
        <v>9549</v>
      </c>
      <c r="F83" s="54">
        <v>1573</v>
      </c>
      <c r="G83" s="81">
        <v>731</v>
      </c>
    </row>
    <row r="84" spans="1:7" x14ac:dyDescent="0.2">
      <c r="A84" s="7" t="s">
        <v>62</v>
      </c>
      <c r="B84" s="54">
        <v>574</v>
      </c>
      <c r="C84" s="54">
        <v>390</v>
      </c>
      <c r="D84" s="17">
        <v>263</v>
      </c>
      <c r="E84" s="43">
        <v>127</v>
      </c>
      <c r="F84" s="54">
        <v>68</v>
      </c>
      <c r="G84" s="81">
        <v>116</v>
      </c>
    </row>
    <row r="85" spans="1:7" x14ac:dyDescent="0.2">
      <c r="A85" s="7" t="s">
        <v>63</v>
      </c>
      <c r="B85" s="54">
        <v>259</v>
      </c>
      <c r="C85" s="54">
        <v>159</v>
      </c>
      <c r="D85" s="17">
        <v>128</v>
      </c>
      <c r="E85" s="43">
        <v>31</v>
      </c>
      <c r="F85" s="54">
        <v>33</v>
      </c>
      <c r="G85" s="81">
        <v>67</v>
      </c>
    </row>
    <row r="86" spans="1:7" x14ac:dyDescent="0.2">
      <c r="A86" s="7" t="s">
        <v>64</v>
      </c>
      <c r="B86" s="54">
        <v>767</v>
      </c>
      <c r="C86" s="54">
        <v>571</v>
      </c>
      <c r="D86" s="17">
        <v>268</v>
      </c>
      <c r="E86" s="43">
        <v>303</v>
      </c>
      <c r="F86" s="54">
        <v>165</v>
      </c>
      <c r="G86" s="81">
        <v>31</v>
      </c>
    </row>
    <row r="87" spans="1:7" x14ac:dyDescent="0.2">
      <c r="A87" s="7" t="s">
        <v>101</v>
      </c>
      <c r="B87" s="54">
        <v>6429</v>
      </c>
      <c r="C87" s="54">
        <v>5223</v>
      </c>
      <c r="D87" s="17">
        <v>1065</v>
      </c>
      <c r="E87" s="43">
        <v>4158</v>
      </c>
      <c r="F87" s="54">
        <v>682</v>
      </c>
      <c r="G87" s="81">
        <v>524</v>
      </c>
    </row>
    <row r="88" spans="1:7" x14ac:dyDescent="0.2">
      <c r="A88" s="7" t="s">
        <v>90</v>
      </c>
      <c r="B88" s="54">
        <v>221</v>
      </c>
      <c r="C88" s="54">
        <v>194</v>
      </c>
      <c r="D88" s="17">
        <v>122</v>
      </c>
      <c r="E88" s="43">
        <v>72</v>
      </c>
      <c r="F88" s="54">
        <v>17</v>
      </c>
      <c r="G88" s="81">
        <v>10</v>
      </c>
    </row>
    <row r="89" spans="1:7" x14ac:dyDescent="0.2">
      <c r="A89" s="7" t="s">
        <v>65</v>
      </c>
      <c r="B89" s="54">
        <v>647</v>
      </c>
      <c r="C89" s="54">
        <v>433</v>
      </c>
      <c r="D89" s="17">
        <v>220</v>
      </c>
      <c r="E89" s="43">
        <v>213</v>
      </c>
      <c r="F89" s="54">
        <v>174</v>
      </c>
      <c r="G89" s="81">
        <v>40</v>
      </c>
    </row>
    <row r="90" spans="1:7" x14ac:dyDescent="0.2">
      <c r="A90" s="7" t="s">
        <v>66</v>
      </c>
      <c r="B90" s="54">
        <v>1592</v>
      </c>
      <c r="C90" s="54">
        <v>1135</v>
      </c>
      <c r="D90" s="17">
        <v>714</v>
      </c>
      <c r="E90" s="43">
        <v>421</v>
      </c>
      <c r="F90" s="54">
        <v>393</v>
      </c>
      <c r="G90" s="81">
        <v>64</v>
      </c>
    </row>
    <row r="91" spans="1:7" x14ac:dyDescent="0.2">
      <c r="A91" s="7" t="s">
        <v>79</v>
      </c>
      <c r="B91" s="54">
        <v>1501</v>
      </c>
      <c r="C91" s="54">
        <v>1263</v>
      </c>
      <c r="D91" s="17">
        <v>672</v>
      </c>
      <c r="E91" s="43">
        <v>591</v>
      </c>
      <c r="F91" s="54">
        <v>164</v>
      </c>
      <c r="G91" s="81">
        <v>74</v>
      </c>
    </row>
    <row r="92" spans="1:7" x14ac:dyDescent="0.2">
      <c r="A92" s="7" t="s">
        <v>80</v>
      </c>
      <c r="B92" s="54">
        <v>1823</v>
      </c>
      <c r="C92" s="54">
        <v>1492</v>
      </c>
      <c r="D92" s="17">
        <v>646</v>
      </c>
      <c r="E92" s="43">
        <v>846</v>
      </c>
      <c r="F92" s="54">
        <v>230</v>
      </c>
      <c r="G92" s="81">
        <v>101</v>
      </c>
    </row>
    <row r="93" spans="1:7" x14ac:dyDescent="0.2">
      <c r="A93" s="7" t="s">
        <v>81</v>
      </c>
      <c r="B93" s="54">
        <v>999</v>
      </c>
      <c r="C93" s="54">
        <v>817</v>
      </c>
      <c r="D93" s="17">
        <v>434</v>
      </c>
      <c r="E93" s="43">
        <v>383</v>
      </c>
      <c r="F93" s="54">
        <v>144</v>
      </c>
      <c r="G93" s="81">
        <v>38</v>
      </c>
    </row>
    <row r="94" spans="1:7" x14ac:dyDescent="0.2">
      <c r="A94" s="6" t="str">
        <f>VLOOKUP("&lt;Zeilentitel_11&gt;",Uebersetzungen!$B$3:$E$121,Uebersetzungen!$B$2+1,FALSE)</f>
        <v>Region Surselva</v>
      </c>
      <c r="B94" s="48">
        <v>26951</v>
      </c>
      <c r="C94" s="48">
        <v>22463</v>
      </c>
      <c r="D94" s="9">
        <v>5928</v>
      </c>
      <c r="E94" s="47">
        <v>16535</v>
      </c>
      <c r="F94" s="48">
        <v>3371</v>
      </c>
      <c r="G94" s="80">
        <v>1117</v>
      </c>
    </row>
    <row r="95" spans="1:7" x14ac:dyDescent="0.2">
      <c r="A95" s="7" t="s">
        <v>6</v>
      </c>
      <c r="B95" s="54">
        <v>1364</v>
      </c>
      <c r="C95" s="54">
        <v>1289</v>
      </c>
      <c r="D95" s="17">
        <v>108</v>
      </c>
      <c r="E95" s="43">
        <v>1181</v>
      </c>
      <c r="F95" s="54">
        <v>60</v>
      </c>
      <c r="G95" s="81">
        <v>15</v>
      </c>
    </row>
    <row r="96" spans="1:7" x14ac:dyDescent="0.2">
      <c r="A96" s="7" t="s">
        <v>7</v>
      </c>
      <c r="B96" s="54">
        <v>4170</v>
      </c>
      <c r="C96" s="54">
        <v>3350</v>
      </c>
      <c r="D96" s="17">
        <v>323</v>
      </c>
      <c r="E96" s="43">
        <v>3027</v>
      </c>
      <c r="F96" s="54">
        <v>783</v>
      </c>
      <c r="G96" s="81">
        <v>37</v>
      </c>
    </row>
    <row r="97" spans="1:7" x14ac:dyDescent="0.2">
      <c r="A97" s="7" t="s">
        <v>8</v>
      </c>
      <c r="B97" s="54">
        <v>787</v>
      </c>
      <c r="C97" s="54">
        <v>734</v>
      </c>
      <c r="D97" s="17">
        <v>168</v>
      </c>
      <c r="E97" s="43">
        <v>566</v>
      </c>
      <c r="F97" s="54">
        <v>43</v>
      </c>
      <c r="G97" s="81">
        <v>10</v>
      </c>
    </row>
    <row r="98" spans="1:7" x14ac:dyDescent="0.2">
      <c r="A98" s="7" t="s">
        <v>9</v>
      </c>
      <c r="B98" s="54">
        <v>581</v>
      </c>
      <c r="C98" s="54">
        <v>487</v>
      </c>
      <c r="D98" s="17">
        <v>89</v>
      </c>
      <c r="E98" s="43">
        <v>398</v>
      </c>
      <c r="F98" s="54">
        <v>36</v>
      </c>
      <c r="G98" s="81">
        <v>58</v>
      </c>
    </row>
    <row r="99" spans="1:7" x14ac:dyDescent="0.2">
      <c r="A99" s="7" t="s">
        <v>10</v>
      </c>
      <c r="B99" s="54">
        <v>1070</v>
      </c>
      <c r="C99" s="54">
        <v>666</v>
      </c>
      <c r="D99" s="17">
        <v>123</v>
      </c>
      <c r="E99" s="43">
        <v>543</v>
      </c>
      <c r="F99" s="54">
        <v>139</v>
      </c>
      <c r="G99" s="81">
        <v>265</v>
      </c>
    </row>
    <row r="100" spans="1:7" x14ac:dyDescent="0.2">
      <c r="A100" s="7" t="s">
        <v>11</v>
      </c>
      <c r="B100" s="54">
        <v>2588</v>
      </c>
      <c r="C100" s="54">
        <v>2259</v>
      </c>
      <c r="D100" s="17">
        <v>660</v>
      </c>
      <c r="E100" s="43">
        <v>1599</v>
      </c>
      <c r="F100" s="54">
        <v>270</v>
      </c>
      <c r="G100" s="81">
        <v>59</v>
      </c>
    </row>
    <row r="101" spans="1:7" x14ac:dyDescent="0.2">
      <c r="A101" s="7" t="s">
        <v>12</v>
      </c>
      <c r="B101" s="54">
        <v>3539</v>
      </c>
      <c r="C101" s="54">
        <v>2893</v>
      </c>
      <c r="D101" s="17">
        <v>972</v>
      </c>
      <c r="E101" s="43">
        <v>1921</v>
      </c>
      <c r="F101" s="54">
        <v>489</v>
      </c>
      <c r="G101" s="81">
        <v>157</v>
      </c>
    </row>
    <row r="102" spans="1:7" x14ac:dyDescent="0.2">
      <c r="A102" s="7" t="s">
        <v>23</v>
      </c>
      <c r="B102" s="54">
        <v>810</v>
      </c>
      <c r="C102" s="54">
        <v>612</v>
      </c>
      <c r="D102" s="17">
        <v>381</v>
      </c>
      <c r="E102" s="43">
        <v>231</v>
      </c>
      <c r="F102" s="54">
        <v>164</v>
      </c>
      <c r="G102" s="81">
        <v>34</v>
      </c>
    </row>
    <row r="103" spans="1:7" x14ac:dyDescent="0.2">
      <c r="A103" s="7" t="s">
        <v>82</v>
      </c>
      <c r="B103" s="54">
        <v>2411</v>
      </c>
      <c r="C103" s="54">
        <v>2081</v>
      </c>
      <c r="D103" s="17">
        <v>742</v>
      </c>
      <c r="E103" s="43">
        <v>1339</v>
      </c>
      <c r="F103" s="54">
        <v>244</v>
      </c>
      <c r="G103" s="81">
        <v>86</v>
      </c>
    </row>
    <row r="104" spans="1:7" x14ac:dyDescent="0.2">
      <c r="A104" s="7" t="s">
        <v>83</v>
      </c>
      <c r="B104" s="54">
        <v>2395</v>
      </c>
      <c r="C104" s="54">
        <v>1895</v>
      </c>
      <c r="D104" s="17">
        <v>492</v>
      </c>
      <c r="E104" s="43">
        <v>1403</v>
      </c>
      <c r="F104" s="54">
        <v>443</v>
      </c>
      <c r="G104" s="81">
        <v>57</v>
      </c>
    </row>
    <row r="105" spans="1:7" x14ac:dyDescent="0.2">
      <c r="A105" s="7" t="s">
        <v>84</v>
      </c>
      <c r="B105" s="54">
        <v>455</v>
      </c>
      <c r="C105" s="54">
        <v>380</v>
      </c>
      <c r="D105" s="17">
        <v>248</v>
      </c>
      <c r="E105" s="43">
        <v>132</v>
      </c>
      <c r="F105" s="54">
        <v>59</v>
      </c>
      <c r="G105" s="81">
        <v>16</v>
      </c>
    </row>
    <row r="106" spans="1:7" x14ac:dyDescent="0.2">
      <c r="A106" s="7" t="s">
        <v>85</v>
      </c>
      <c r="B106" s="54">
        <v>1053</v>
      </c>
      <c r="C106" s="54">
        <v>836</v>
      </c>
      <c r="D106" s="17">
        <v>409</v>
      </c>
      <c r="E106" s="43">
        <v>427</v>
      </c>
      <c r="F106" s="54">
        <v>153</v>
      </c>
      <c r="G106" s="81">
        <v>64</v>
      </c>
    </row>
    <row r="107" spans="1:7" x14ac:dyDescent="0.2">
      <c r="A107" s="7" t="s">
        <v>86</v>
      </c>
      <c r="B107" s="54">
        <v>1951</v>
      </c>
      <c r="C107" s="54">
        <v>1704</v>
      </c>
      <c r="D107" s="17">
        <v>323</v>
      </c>
      <c r="E107" s="43">
        <v>1381</v>
      </c>
      <c r="F107" s="54">
        <v>161</v>
      </c>
      <c r="G107" s="81">
        <v>86</v>
      </c>
    </row>
    <row r="108" spans="1:7" x14ac:dyDescent="0.2">
      <c r="A108" s="7" t="s">
        <v>87</v>
      </c>
      <c r="B108" s="54">
        <v>966</v>
      </c>
      <c r="C108" s="54">
        <v>770</v>
      </c>
      <c r="D108" s="17">
        <v>315</v>
      </c>
      <c r="E108" s="43">
        <v>455</v>
      </c>
      <c r="F108" s="54">
        <v>155</v>
      </c>
      <c r="G108" s="81">
        <v>41</v>
      </c>
    </row>
    <row r="109" spans="1:7" x14ac:dyDescent="0.2">
      <c r="A109" s="7" t="s">
        <v>91</v>
      </c>
      <c r="B109" s="54">
        <v>2811</v>
      </c>
      <c r="C109" s="54">
        <v>2507</v>
      </c>
      <c r="D109" s="17">
        <v>575</v>
      </c>
      <c r="E109" s="43">
        <v>1932</v>
      </c>
      <c r="F109" s="54">
        <v>172</v>
      </c>
      <c r="G109" s="81">
        <v>132</v>
      </c>
    </row>
    <row r="110" spans="1:7" x14ac:dyDescent="0.2">
      <c r="A110" s="6" t="str">
        <f>VLOOKUP("&lt;Zeilentitel_12&gt;",Uebersetzungen!$B$3:$E$121,Uebersetzungen!$B$2+1,FALSE)</f>
        <v>Region Viamala</v>
      </c>
      <c r="B110" s="48">
        <v>10123</v>
      </c>
      <c r="C110" s="48">
        <v>8020</v>
      </c>
      <c r="D110" s="9">
        <v>3280</v>
      </c>
      <c r="E110" s="47">
        <v>4740</v>
      </c>
      <c r="F110" s="48">
        <v>1470</v>
      </c>
      <c r="G110" s="80">
        <v>633</v>
      </c>
    </row>
    <row r="111" spans="1:7" x14ac:dyDescent="0.2">
      <c r="A111" s="7" t="s">
        <v>13</v>
      </c>
      <c r="B111" s="54">
        <v>205</v>
      </c>
      <c r="C111" s="54">
        <v>184</v>
      </c>
      <c r="D111" s="17">
        <v>76</v>
      </c>
      <c r="E111" s="43">
        <v>108</v>
      </c>
      <c r="F111" s="54">
        <v>17</v>
      </c>
      <c r="G111" s="81">
        <v>4</v>
      </c>
    </row>
    <row r="112" spans="1:7" x14ac:dyDescent="0.2">
      <c r="A112" s="7" t="s">
        <v>14</v>
      </c>
      <c r="B112" s="54">
        <v>166</v>
      </c>
      <c r="C112" s="54">
        <v>116</v>
      </c>
      <c r="D112" s="17">
        <v>56</v>
      </c>
      <c r="E112" s="43">
        <v>60</v>
      </c>
      <c r="F112" s="54">
        <v>37</v>
      </c>
      <c r="G112" s="81">
        <v>13</v>
      </c>
    </row>
    <row r="113" spans="1:7" x14ac:dyDescent="0.2">
      <c r="A113" s="7" t="s">
        <v>15</v>
      </c>
      <c r="B113" s="54">
        <v>509</v>
      </c>
      <c r="C113" s="54">
        <v>426</v>
      </c>
      <c r="D113" s="17">
        <v>226</v>
      </c>
      <c r="E113" s="43">
        <v>200</v>
      </c>
      <c r="F113" s="54">
        <v>61</v>
      </c>
      <c r="G113" s="81">
        <v>22</v>
      </c>
    </row>
    <row r="114" spans="1:7" x14ac:dyDescent="0.2">
      <c r="A114" s="7" t="s">
        <v>16</v>
      </c>
      <c r="B114" s="54">
        <v>522</v>
      </c>
      <c r="C114" s="54">
        <v>472</v>
      </c>
      <c r="D114" s="17">
        <v>169</v>
      </c>
      <c r="E114" s="43">
        <v>303</v>
      </c>
      <c r="F114" s="54">
        <v>35</v>
      </c>
      <c r="G114" s="81">
        <v>15</v>
      </c>
    </row>
    <row r="115" spans="1:7" x14ac:dyDescent="0.2">
      <c r="A115" s="7" t="s">
        <v>17</v>
      </c>
      <c r="B115" s="54">
        <v>1621</v>
      </c>
      <c r="C115" s="54">
        <v>1319</v>
      </c>
      <c r="D115" s="17">
        <v>578</v>
      </c>
      <c r="E115" s="43">
        <v>741</v>
      </c>
      <c r="F115" s="54">
        <v>184</v>
      </c>
      <c r="G115" s="81">
        <v>118</v>
      </c>
    </row>
    <row r="116" spans="1:7" x14ac:dyDescent="0.2">
      <c r="A116" s="7" t="s">
        <v>18</v>
      </c>
      <c r="B116" s="54">
        <v>163</v>
      </c>
      <c r="C116" s="54">
        <v>117</v>
      </c>
      <c r="D116" s="17">
        <v>69</v>
      </c>
      <c r="E116" s="43">
        <v>48</v>
      </c>
      <c r="F116" s="54">
        <v>31</v>
      </c>
      <c r="G116" s="81">
        <v>15</v>
      </c>
    </row>
    <row r="117" spans="1:7" x14ac:dyDescent="0.2">
      <c r="A117" s="7" t="s">
        <v>19</v>
      </c>
      <c r="B117" s="54">
        <v>254</v>
      </c>
      <c r="C117" s="54">
        <v>231</v>
      </c>
      <c r="D117" s="17">
        <v>119</v>
      </c>
      <c r="E117" s="43">
        <v>112</v>
      </c>
      <c r="F117" s="54">
        <v>17</v>
      </c>
      <c r="G117" s="81">
        <v>6</v>
      </c>
    </row>
    <row r="118" spans="1:7" x14ac:dyDescent="0.2">
      <c r="A118" s="7" t="s">
        <v>20</v>
      </c>
      <c r="B118" s="54">
        <v>2018</v>
      </c>
      <c r="C118" s="54">
        <v>1522</v>
      </c>
      <c r="D118" s="17">
        <v>307</v>
      </c>
      <c r="E118" s="43">
        <v>1215</v>
      </c>
      <c r="F118" s="54">
        <v>387</v>
      </c>
      <c r="G118" s="81">
        <v>109</v>
      </c>
    </row>
    <row r="119" spans="1:7" x14ac:dyDescent="0.2">
      <c r="A119" s="7" t="s">
        <v>21</v>
      </c>
      <c r="B119" s="54">
        <v>247</v>
      </c>
      <c r="C119" s="54">
        <v>116</v>
      </c>
      <c r="D119" s="17">
        <v>76</v>
      </c>
      <c r="E119" s="43">
        <v>40</v>
      </c>
      <c r="F119" s="54">
        <v>95</v>
      </c>
      <c r="G119" s="81">
        <v>36</v>
      </c>
    </row>
    <row r="120" spans="1:7" x14ac:dyDescent="0.2">
      <c r="A120" s="7" t="s">
        <v>22</v>
      </c>
      <c r="B120" s="54">
        <v>253</v>
      </c>
      <c r="C120" s="54">
        <v>221</v>
      </c>
      <c r="D120" s="17">
        <v>128</v>
      </c>
      <c r="E120" s="43">
        <v>93</v>
      </c>
      <c r="F120" s="54">
        <v>25</v>
      </c>
      <c r="G120" s="81">
        <v>7</v>
      </c>
    </row>
    <row r="121" spans="1:7" x14ac:dyDescent="0.2">
      <c r="A121" s="7" t="s">
        <v>24</v>
      </c>
      <c r="B121" s="54">
        <v>1331</v>
      </c>
      <c r="C121" s="54">
        <v>1107</v>
      </c>
      <c r="D121" s="17">
        <v>544</v>
      </c>
      <c r="E121" s="43">
        <v>563</v>
      </c>
      <c r="F121" s="54">
        <v>177</v>
      </c>
      <c r="G121" s="81">
        <v>47</v>
      </c>
    </row>
    <row r="122" spans="1:7" x14ac:dyDescent="0.2">
      <c r="A122" s="7" t="s">
        <v>25</v>
      </c>
      <c r="B122" s="54">
        <v>217</v>
      </c>
      <c r="C122" s="54">
        <v>167</v>
      </c>
      <c r="D122" s="17">
        <v>95</v>
      </c>
      <c r="E122" s="43">
        <v>72</v>
      </c>
      <c r="F122" s="54">
        <v>38</v>
      </c>
      <c r="G122" s="81">
        <v>12</v>
      </c>
    </row>
    <row r="123" spans="1:7" x14ac:dyDescent="0.2">
      <c r="A123" s="7" t="s">
        <v>26</v>
      </c>
      <c r="B123" s="54">
        <v>146</v>
      </c>
      <c r="C123" s="54">
        <v>94</v>
      </c>
      <c r="D123" s="17">
        <v>35</v>
      </c>
      <c r="E123" s="43">
        <v>59</v>
      </c>
      <c r="F123" s="54">
        <v>21</v>
      </c>
      <c r="G123" s="81">
        <v>31</v>
      </c>
    </row>
    <row r="124" spans="1:7" x14ac:dyDescent="0.2">
      <c r="A124" s="7" t="s">
        <v>27</v>
      </c>
      <c r="B124" s="54">
        <v>764</v>
      </c>
      <c r="C124" s="54">
        <v>585</v>
      </c>
      <c r="D124" s="17">
        <v>222</v>
      </c>
      <c r="E124" s="43">
        <v>363</v>
      </c>
      <c r="F124" s="54">
        <v>137</v>
      </c>
      <c r="G124" s="81">
        <v>42</v>
      </c>
    </row>
    <row r="125" spans="1:7" x14ac:dyDescent="0.2">
      <c r="A125" s="7" t="s">
        <v>28</v>
      </c>
      <c r="B125" s="54">
        <v>25</v>
      </c>
      <c r="C125" s="54">
        <v>21</v>
      </c>
      <c r="D125" s="17">
        <v>17</v>
      </c>
      <c r="E125" s="43">
        <v>4</v>
      </c>
      <c r="F125" s="54">
        <v>4</v>
      </c>
      <c r="G125" s="81">
        <v>0</v>
      </c>
    </row>
    <row r="126" spans="1:7" x14ac:dyDescent="0.2">
      <c r="A126" s="7" t="s">
        <v>29</v>
      </c>
      <c r="B126" s="54">
        <v>290</v>
      </c>
      <c r="C126" s="54">
        <v>193</v>
      </c>
      <c r="D126" s="17">
        <v>72</v>
      </c>
      <c r="E126" s="43">
        <v>121</v>
      </c>
      <c r="F126" s="54">
        <v>34</v>
      </c>
      <c r="G126" s="81">
        <v>63</v>
      </c>
    </row>
    <row r="127" spans="1:7" x14ac:dyDescent="0.2">
      <c r="A127" s="7" t="s">
        <v>30</v>
      </c>
      <c r="B127" s="54">
        <v>163</v>
      </c>
      <c r="C127" s="54">
        <v>138</v>
      </c>
      <c r="D127" s="17">
        <v>123</v>
      </c>
      <c r="E127" s="43">
        <v>15</v>
      </c>
      <c r="F127" s="54">
        <v>11</v>
      </c>
      <c r="G127" s="81">
        <v>14</v>
      </c>
    </row>
    <row r="128" spans="1:7" x14ac:dyDescent="0.2">
      <c r="A128" s="7" t="s">
        <v>93</v>
      </c>
      <c r="B128" s="54">
        <v>810</v>
      </c>
      <c r="C128" s="54">
        <v>653</v>
      </c>
      <c r="D128" s="17">
        <v>141</v>
      </c>
      <c r="E128" s="43">
        <v>512</v>
      </c>
      <c r="F128" s="54">
        <v>107</v>
      </c>
      <c r="G128" s="81">
        <v>50</v>
      </c>
    </row>
    <row r="129" spans="1:7" x14ac:dyDescent="0.2">
      <c r="A129" s="7" t="s">
        <v>102</v>
      </c>
      <c r="B129" s="54">
        <v>419</v>
      </c>
      <c r="C129" s="54">
        <v>338</v>
      </c>
      <c r="D129" s="17">
        <v>227</v>
      </c>
      <c r="E129" s="43">
        <v>111</v>
      </c>
      <c r="F129" s="54">
        <v>52</v>
      </c>
      <c r="G129" s="81">
        <v>29</v>
      </c>
    </row>
    <row r="130" spans="1:7" x14ac:dyDescent="0.2">
      <c r="A130" s="7"/>
      <c r="B130" s="67"/>
      <c r="C130" s="67"/>
      <c r="D130" s="49"/>
      <c r="E130" s="50"/>
      <c r="F130" s="67"/>
      <c r="G130" s="82"/>
    </row>
    <row r="131" spans="1:7" x14ac:dyDescent="0.2">
      <c r="A131" s="16" t="str">
        <f>VLOOKUP("&lt;Zeilentitel_1&gt;",Uebersetzungen!$B$3:$E$121,Uebersetzungen!$B$2+1,FALSE)</f>
        <v>GRAUBÜNDEN</v>
      </c>
      <c r="B131" s="51">
        <v>183933</v>
      </c>
      <c r="C131" s="51">
        <v>150739</v>
      </c>
      <c r="D131" s="52">
        <v>37060</v>
      </c>
      <c r="E131" s="53">
        <v>113679</v>
      </c>
      <c r="F131" s="51">
        <v>22071</v>
      </c>
      <c r="G131" s="83">
        <v>11123</v>
      </c>
    </row>
    <row r="132" spans="1:7" x14ac:dyDescent="0.2">
      <c r="A132" s="14" t="str">
        <f>VLOOKUP("&lt;Zeilentitel_2&gt;",Uebersetzungen!$B$3:$E$121,Uebersetzungen!$B$2+1,FALSE)</f>
        <v>Region Albula</v>
      </c>
      <c r="B132" s="54">
        <v>14717</v>
      </c>
      <c r="C132" s="54">
        <v>12081</v>
      </c>
      <c r="D132" s="17">
        <v>3018</v>
      </c>
      <c r="E132" s="43">
        <v>9063</v>
      </c>
      <c r="F132" s="54">
        <v>1491</v>
      </c>
      <c r="G132" s="81">
        <v>1145</v>
      </c>
    </row>
    <row r="133" spans="1:7" x14ac:dyDescent="0.2">
      <c r="A133" s="14" t="str">
        <f>VLOOKUP("&lt;Zeilentitel_3&gt;",Uebersetzungen!$B$3:$E$121,Uebersetzungen!$B$2+1,FALSE)</f>
        <v>Region Bernina</v>
      </c>
      <c r="B133" s="54">
        <v>3702</v>
      </c>
      <c r="C133" s="54">
        <v>2609</v>
      </c>
      <c r="D133" s="17">
        <v>957</v>
      </c>
      <c r="E133" s="43">
        <v>1652</v>
      </c>
      <c r="F133" s="54">
        <v>878</v>
      </c>
      <c r="G133" s="81">
        <v>215</v>
      </c>
    </row>
    <row r="134" spans="1:7" x14ac:dyDescent="0.2">
      <c r="A134" s="14" t="str">
        <f>VLOOKUP("&lt;Zeilentitel_4&gt;",Uebersetzungen!$B$3:$E$121,Uebersetzungen!$B$2+1,FALSE)</f>
        <v>Region Engiadina Bassa/Val Müstair</v>
      </c>
      <c r="B134" s="54">
        <v>9954</v>
      </c>
      <c r="C134" s="54">
        <v>7702</v>
      </c>
      <c r="D134" s="17">
        <v>1779</v>
      </c>
      <c r="E134" s="43">
        <v>5923</v>
      </c>
      <c r="F134" s="54">
        <v>1181</v>
      </c>
      <c r="G134" s="81">
        <v>1071</v>
      </c>
    </row>
    <row r="135" spans="1:7" x14ac:dyDescent="0.2">
      <c r="A135" s="14" t="str">
        <f>VLOOKUP("&lt;Zeilentitel_5&gt;",Uebersetzungen!$B$3:$E$121,Uebersetzungen!$B$2+1,FALSE)</f>
        <v>Region Imboden</v>
      </c>
      <c r="B135" s="54">
        <v>14944</v>
      </c>
      <c r="C135" s="54">
        <v>13162</v>
      </c>
      <c r="D135" s="17">
        <v>3170</v>
      </c>
      <c r="E135" s="43">
        <v>9992</v>
      </c>
      <c r="F135" s="54">
        <v>1157</v>
      </c>
      <c r="G135" s="81">
        <v>625</v>
      </c>
    </row>
    <row r="136" spans="1:7" x14ac:dyDescent="0.2">
      <c r="A136" s="14" t="str">
        <f>VLOOKUP("&lt;Zeilentitel_6&gt;",Uebersetzungen!$B$3:$E$121,Uebersetzungen!$B$2+1,FALSE)</f>
        <v>Region Landquart</v>
      </c>
      <c r="B136" s="54">
        <v>13147</v>
      </c>
      <c r="C136" s="54">
        <v>11369</v>
      </c>
      <c r="D136" s="17">
        <v>3346</v>
      </c>
      <c r="E136" s="43">
        <v>8023</v>
      </c>
      <c r="F136" s="54">
        <v>1333</v>
      </c>
      <c r="G136" s="81">
        <v>445</v>
      </c>
    </row>
    <row r="137" spans="1:7" x14ac:dyDescent="0.2">
      <c r="A137" s="14" t="str">
        <f>VLOOKUP("&lt;Zeilentitel_7&gt;",Uebersetzungen!$B$3:$E$121,Uebersetzungen!$B$2+1,FALSE)</f>
        <v>Region Maloja</v>
      </c>
      <c r="B137" s="54">
        <v>23867</v>
      </c>
      <c r="C137" s="54">
        <v>18642</v>
      </c>
      <c r="D137" s="17">
        <v>2142</v>
      </c>
      <c r="E137" s="43">
        <v>16500</v>
      </c>
      <c r="F137" s="54">
        <v>3430</v>
      </c>
      <c r="G137" s="81">
        <v>1795</v>
      </c>
    </row>
    <row r="138" spans="1:7" x14ac:dyDescent="0.2">
      <c r="A138" s="14" t="str">
        <f>VLOOKUP("&lt;Zeilentitel_8&gt;",Uebersetzungen!$B$3:$E$121,Uebersetzungen!$B$2+1,FALSE)</f>
        <v>Region Moesa</v>
      </c>
      <c r="B138" s="54">
        <v>8088</v>
      </c>
      <c r="C138" s="54">
        <v>6509</v>
      </c>
      <c r="D138" s="17">
        <v>3832</v>
      </c>
      <c r="E138" s="43">
        <v>2677</v>
      </c>
      <c r="F138" s="54">
        <v>896</v>
      </c>
      <c r="G138" s="81">
        <v>683</v>
      </c>
    </row>
    <row r="139" spans="1:7" x14ac:dyDescent="0.2">
      <c r="A139" s="14" t="str">
        <f>VLOOKUP("&lt;Zeilentitel_9&gt;",Uebersetzungen!$B$3:$E$121,Uebersetzungen!$B$2+1,FALSE)</f>
        <v>Region Plessur</v>
      </c>
      <c r="B139" s="54">
        <v>30738</v>
      </c>
      <c r="C139" s="54">
        <v>25919</v>
      </c>
      <c r="D139" s="17">
        <v>4039</v>
      </c>
      <c r="E139" s="43">
        <v>21880</v>
      </c>
      <c r="F139" s="54">
        <v>3221</v>
      </c>
      <c r="G139" s="81">
        <v>1598</v>
      </c>
    </row>
    <row r="140" spans="1:7" x14ac:dyDescent="0.2">
      <c r="A140" s="14" t="str">
        <f>VLOOKUP("&lt;Zeilentitel_10&gt;",Uebersetzungen!$B$3:$E$121,Uebersetzungen!$B$2+1,FALSE)</f>
        <v>Region Prättigau/Davos</v>
      </c>
      <c r="B140" s="54">
        <v>27702</v>
      </c>
      <c r="C140" s="54">
        <v>22263</v>
      </c>
      <c r="D140" s="17">
        <v>5569</v>
      </c>
      <c r="E140" s="43">
        <v>16694</v>
      </c>
      <c r="F140" s="54">
        <v>3643</v>
      </c>
      <c r="G140" s="81">
        <v>1796</v>
      </c>
    </row>
    <row r="141" spans="1:7" x14ac:dyDescent="0.2">
      <c r="A141" s="14" t="str">
        <f>VLOOKUP("&lt;Zeilentitel_11&gt;",Uebersetzungen!$B$3:$E$121,Uebersetzungen!$B$2+1,FALSE)</f>
        <v>Region Surselva</v>
      </c>
      <c r="B141" s="54">
        <v>26951</v>
      </c>
      <c r="C141" s="54">
        <v>22463</v>
      </c>
      <c r="D141" s="17">
        <v>5928</v>
      </c>
      <c r="E141" s="43">
        <v>16535</v>
      </c>
      <c r="F141" s="54">
        <v>3371</v>
      </c>
      <c r="G141" s="81">
        <v>1117</v>
      </c>
    </row>
    <row r="142" spans="1:7" ht="13.5" thickBot="1" x14ac:dyDescent="0.25">
      <c r="A142" s="15" t="str">
        <f>VLOOKUP("&lt;Zeilentitel_12&gt;",Uebersetzungen!$B$3:$E$121,Uebersetzungen!$B$2+1,FALSE)</f>
        <v>Region Viamala</v>
      </c>
      <c r="B142" s="60">
        <v>10123</v>
      </c>
      <c r="C142" s="60">
        <v>8020</v>
      </c>
      <c r="D142" s="55">
        <v>3280</v>
      </c>
      <c r="E142" s="56">
        <v>4740</v>
      </c>
      <c r="F142" s="60">
        <v>1470</v>
      </c>
      <c r="G142" s="84">
        <v>633</v>
      </c>
    </row>
    <row r="143" spans="1:7" x14ac:dyDescent="0.2">
      <c r="A143" s="19"/>
      <c r="B143" s="17"/>
      <c r="C143" s="17"/>
      <c r="D143" s="17"/>
      <c r="E143" s="17"/>
      <c r="F143" s="17"/>
    </row>
    <row r="144" spans="1:7" ht="25.5" customHeight="1" x14ac:dyDescent="0.2">
      <c r="A144" s="95" t="str">
        <f>VLOOKUP("&lt;Legende_1&gt;",Uebersetzungen!$B$3:$E$121,Uebersetzungen!$B$2+1,FALSE)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95"/>
      <c r="C144" s="95"/>
      <c r="D144" s="95"/>
      <c r="E144" s="95"/>
      <c r="F144" s="95"/>
      <c r="G144" s="95"/>
    </row>
    <row r="146" spans="1:1" x14ac:dyDescent="0.2">
      <c r="A146" s="5" t="str">
        <f>VLOOKUP("&lt;Quelle_1&gt;",Uebersetzungen!$B$3:$E$74,Uebersetzungen!$B$2+1,FALSE)</f>
        <v>Quelle: BFS (Gebäude- und Wohnungsstatistik)</v>
      </c>
    </row>
    <row r="147" spans="1:1" x14ac:dyDescent="0.2">
      <c r="A147" s="10" t="str">
        <f>VLOOKUP("&lt;Aktualisierung&gt;",Uebersetzungen!$B$3:$E$74,Uebersetzungen!$B$2+1,FALSE)</f>
        <v>Letztmals aktualisiert am: 23.09.2024</v>
      </c>
    </row>
  </sheetData>
  <sheetProtection sheet="1" objects="1" scenarios="1"/>
  <mergeCells count="6">
    <mergeCell ref="A7:B7"/>
    <mergeCell ref="A9:F9"/>
    <mergeCell ref="B13:F13"/>
    <mergeCell ref="A144:G144"/>
    <mergeCell ref="F14:F15"/>
    <mergeCell ref="G14:G15"/>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3</xdr:col>
                    <xdr:colOff>819150</xdr:colOff>
                    <xdr:row>1</xdr:row>
                    <xdr:rowOff>114300</xdr:rowOff>
                  </from>
                  <to>
                    <xdr:col>4</xdr:col>
                    <xdr:colOff>457200</xdr:colOff>
                    <xdr:row>2</xdr:row>
                    <xdr:rowOff>142875</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xdr:col>
                    <xdr:colOff>819150</xdr:colOff>
                    <xdr:row>2</xdr:row>
                    <xdr:rowOff>104775</xdr:rowOff>
                  </from>
                  <to>
                    <xdr:col>4</xdr:col>
                    <xdr:colOff>800100</xdr:colOff>
                    <xdr:row>3</xdr:row>
                    <xdr:rowOff>114300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xdr:col>
                    <xdr:colOff>819150</xdr:colOff>
                    <xdr:row>3</xdr:row>
                    <xdr:rowOff>66675</xdr:rowOff>
                  </from>
                  <to>
                    <xdr:col>4</xdr:col>
                    <xdr:colOff>457200</xdr:colOff>
                    <xdr:row>4</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election activeCell="H4" sqref="H4"/>
    </sheetView>
  </sheetViews>
  <sheetFormatPr baseColWidth="10" defaultColWidth="12.5703125" defaultRowHeight="12.75" x14ac:dyDescent="0.2"/>
  <cols>
    <col min="1" max="1" width="8.5703125" style="24" bestFit="1" customWidth="1"/>
    <col min="2" max="2" width="19.140625" style="24" customWidth="1"/>
    <col min="3" max="3" width="46.7109375" style="24" bestFit="1" customWidth="1"/>
    <col min="4" max="4" width="47.5703125" style="24" bestFit="1" customWidth="1"/>
    <col min="5" max="5" width="47" style="24" bestFit="1" customWidth="1"/>
    <col min="6" max="16384" width="12.5703125" style="24"/>
  </cols>
  <sheetData>
    <row r="1" spans="1:6" x14ac:dyDescent="0.2">
      <c r="A1" s="20" t="s">
        <v>103</v>
      </c>
      <c r="B1" s="20" t="s">
        <v>104</v>
      </c>
      <c r="C1" s="20" t="s">
        <v>105</v>
      </c>
      <c r="D1" s="20" t="s">
        <v>106</v>
      </c>
      <c r="E1" s="20" t="s">
        <v>107</v>
      </c>
      <c r="F1" s="21"/>
    </row>
    <row r="2" spans="1:6" x14ac:dyDescent="0.2">
      <c r="A2" s="22" t="s">
        <v>108</v>
      </c>
      <c r="B2" s="23">
        <v>1</v>
      </c>
      <c r="C2" s="21"/>
      <c r="D2" s="21"/>
      <c r="E2" s="21"/>
      <c r="F2" s="21"/>
    </row>
    <row r="3" spans="1:6" x14ac:dyDescent="0.2">
      <c r="A3" s="22"/>
      <c r="B3" s="24" t="s">
        <v>109</v>
      </c>
      <c r="C3" s="25" t="s">
        <v>110</v>
      </c>
      <c r="D3" s="25" t="s">
        <v>111</v>
      </c>
      <c r="E3" s="25" t="s">
        <v>112</v>
      </c>
      <c r="F3" s="21"/>
    </row>
    <row r="4" spans="1:6" ht="25.5" x14ac:dyDescent="0.2">
      <c r="A4" s="22" t="s">
        <v>113</v>
      </c>
      <c r="B4" s="64" t="s">
        <v>114</v>
      </c>
      <c r="C4" s="88" t="s">
        <v>268</v>
      </c>
      <c r="D4" s="88" t="s">
        <v>270</v>
      </c>
      <c r="E4" s="88" t="s">
        <v>272</v>
      </c>
      <c r="F4" s="21"/>
    </row>
    <row r="5" spans="1:6" x14ac:dyDescent="0.2">
      <c r="A5" s="22"/>
      <c r="B5" s="24" t="s">
        <v>115</v>
      </c>
      <c r="C5" s="25" t="s">
        <v>269</v>
      </c>
      <c r="D5" s="25" t="s">
        <v>271</v>
      </c>
      <c r="E5" s="25" t="s">
        <v>273</v>
      </c>
      <c r="F5" s="21"/>
    </row>
    <row r="6" spans="1:6" x14ac:dyDescent="0.2">
      <c r="A6" s="22"/>
      <c r="B6" s="22"/>
      <c r="C6" s="27"/>
      <c r="D6" s="27"/>
      <c r="E6" s="27"/>
      <c r="F6" s="21"/>
    </row>
    <row r="7" spans="1:6" x14ac:dyDescent="0.2">
      <c r="A7" s="22"/>
      <c r="B7" s="37" t="s">
        <v>183</v>
      </c>
      <c r="C7" s="25" t="s">
        <v>184</v>
      </c>
      <c r="D7" s="25" t="s">
        <v>224</v>
      </c>
      <c r="E7" s="25" t="s">
        <v>225</v>
      </c>
      <c r="F7" s="21"/>
    </row>
    <row r="8" spans="1:6" x14ac:dyDescent="0.2">
      <c r="A8" s="22" t="s">
        <v>116</v>
      </c>
      <c r="B8" s="24" t="s">
        <v>117</v>
      </c>
      <c r="C8" s="25" t="s">
        <v>0</v>
      </c>
      <c r="D8" s="25" t="s">
        <v>0</v>
      </c>
      <c r="E8" s="25" t="s">
        <v>170</v>
      </c>
      <c r="F8" s="21"/>
    </row>
    <row r="9" spans="1:6" x14ac:dyDescent="0.2">
      <c r="A9" s="22"/>
      <c r="B9" s="24" t="s">
        <v>118</v>
      </c>
      <c r="C9" s="25" t="s">
        <v>185</v>
      </c>
      <c r="D9" s="37" t="s">
        <v>202</v>
      </c>
      <c r="E9" s="37" t="s">
        <v>203</v>
      </c>
      <c r="F9" s="21"/>
    </row>
    <row r="10" spans="1:6" x14ac:dyDescent="0.2">
      <c r="A10" s="22"/>
      <c r="B10" s="24" t="s">
        <v>119</v>
      </c>
      <c r="C10" s="25" t="s">
        <v>186</v>
      </c>
      <c r="D10" s="25" t="s">
        <v>204</v>
      </c>
      <c r="E10" s="25" t="s">
        <v>205</v>
      </c>
      <c r="F10" s="21"/>
    </row>
    <row r="11" spans="1:6" x14ac:dyDescent="0.2">
      <c r="A11" s="22"/>
      <c r="B11" s="24" t="s">
        <v>120</v>
      </c>
      <c r="C11" s="25"/>
      <c r="D11" s="25"/>
      <c r="E11" s="25"/>
      <c r="F11" s="21"/>
    </row>
    <row r="12" spans="1:6" x14ac:dyDescent="0.2">
      <c r="A12" s="22"/>
      <c r="B12" s="22"/>
      <c r="C12" s="27"/>
      <c r="D12" s="27"/>
      <c r="E12" s="27"/>
      <c r="F12" s="22"/>
    </row>
    <row r="13" spans="1:6" x14ac:dyDescent="0.2">
      <c r="A13" s="22"/>
      <c r="B13" s="37" t="s">
        <v>171</v>
      </c>
      <c r="C13" s="61" t="s">
        <v>206</v>
      </c>
      <c r="D13" s="61" t="s">
        <v>211</v>
      </c>
      <c r="E13" s="61" t="s">
        <v>218</v>
      </c>
      <c r="F13" s="21"/>
    </row>
    <row r="14" spans="1:6" x14ac:dyDescent="0.2">
      <c r="A14" s="22"/>
      <c r="B14" s="37" t="s">
        <v>172</v>
      </c>
      <c r="C14" s="61" t="s">
        <v>207</v>
      </c>
      <c r="D14" s="62" t="s">
        <v>212</v>
      </c>
      <c r="E14" s="62" t="s">
        <v>219</v>
      </c>
      <c r="F14" s="21"/>
    </row>
    <row r="15" spans="1:6" x14ac:dyDescent="0.2">
      <c r="A15" s="22"/>
      <c r="B15" s="37" t="s">
        <v>173</v>
      </c>
      <c r="C15" s="61" t="s">
        <v>208</v>
      </c>
      <c r="D15" s="63" t="s">
        <v>213</v>
      </c>
      <c r="E15" s="63" t="s">
        <v>220</v>
      </c>
      <c r="F15" s="21"/>
    </row>
    <row r="16" spans="1:6" x14ac:dyDescent="0.2">
      <c r="A16" s="22"/>
      <c r="B16" s="37" t="s">
        <v>174</v>
      </c>
      <c r="C16" s="61" t="s">
        <v>209</v>
      </c>
      <c r="D16" s="61" t="s">
        <v>214</v>
      </c>
      <c r="E16" s="61" t="s">
        <v>221</v>
      </c>
      <c r="F16" s="21"/>
    </row>
    <row r="17" spans="1:6" x14ac:dyDescent="0.2">
      <c r="A17" s="22"/>
      <c r="B17" s="37" t="s">
        <v>175</v>
      </c>
      <c r="C17" s="61" t="s">
        <v>210</v>
      </c>
      <c r="D17" s="61" t="s">
        <v>215</v>
      </c>
      <c r="E17" s="61" t="s">
        <v>222</v>
      </c>
      <c r="F17" s="21"/>
    </row>
    <row r="18" spans="1:6" x14ac:dyDescent="0.2">
      <c r="A18" s="22"/>
      <c r="B18" s="37" t="s">
        <v>176</v>
      </c>
      <c r="C18" s="61" t="s">
        <v>217</v>
      </c>
      <c r="D18" s="61" t="s">
        <v>216</v>
      </c>
      <c r="E18" s="61" t="s">
        <v>223</v>
      </c>
      <c r="F18" s="21"/>
    </row>
    <row r="19" spans="1:6" x14ac:dyDescent="0.2">
      <c r="A19" s="22"/>
      <c r="B19" s="21"/>
      <c r="C19" s="32"/>
      <c r="D19" s="32"/>
      <c r="E19" s="32"/>
      <c r="F19" s="21"/>
    </row>
    <row r="20" spans="1:6" x14ac:dyDescent="0.2">
      <c r="A20" s="22"/>
      <c r="B20" s="37" t="s">
        <v>187</v>
      </c>
      <c r="C20" s="61" t="s">
        <v>193</v>
      </c>
      <c r="D20" s="61" t="s">
        <v>193</v>
      </c>
      <c r="E20" s="61" t="s">
        <v>193</v>
      </c>
      <c r="F20" s="21"/>
    </row>
    <row r="21" spans="1:6" x14ac:dyDescent="0.2">
      <c r="A21" s="22"/>
      <c r="B21" s="37" t="s">
        <v>188</v>
      </c>
      <c r="C21" s="61" t="s">
        <v>194</v>
      </c>
      <c r="D21" s="62" t="s">
        <v>194</v>
      </c>
      <c r="E21" s="62" t="s">
        <v>194</v>
      </c>
      <c r="F21" s="21"/>
    </row>
    <row r="22" spans="1:6" x14ac:dyDescent="0.2">
      <c r="A22" s="22"/>
      <c r="B22" s="37" t="s">
        <v>189</v>
      </c>
      <c r="C22" s="61" t="s">
        <v>195</v>
      </c>
      <c r="D22" s="63" t="s">
        <v>195</v>
      </c>
      <c r="E22" s="63" t="s">
        <v>195</v>
      </c>
      <c r="F22" s="21"/>
    </row>
    <row r="23" spans="1:6" x14ac:dyDescent="0.2">
      <c r="A23" s="22"/>
      <c r="B23" s="37" t="s">
        <v>190</v>
      </c>
      <c r="C23" s="61" t="s">
        <v>196</v>
      </c>
      <c r="D23" s="61" t="s">
        <v>196</v>
      </c>
      <c r="E23" s="61" t="s">
        <v>196</v>
      </c>
      <c r="F23" s="21"/>
    </row>
    <row r="24" spans="1:6" x14ac:dyDescent="0.2">
      <c r="A24" s="22"/>
      <c r="B24" s="37" t="s">
        <v>191</v>
      </c>
      <c r="C24" s="61" t="s">
        <v>197</v>
      </c>
      <c r="D24" s="61" t="s">
        <v>197</v>
      </c>
      <c r="E24" s="61" t="s">
        <v>197</v>
      </c>
      <c r="F24" s="21"/>
    </row>
    <row r="25" spans="1:6" x14ac:dyDescent="0.2">
      <c r="A25" s="22"/>
      <c r="B25" s="37" t="s">
        <v>192</v>
      </c>
      <c r="C25" s="61" t="s">
        <v>198</v>
      </c>
      <c r="D25" s="61" t="s">
        <v>198</v>
      </c>
      <c r="E25" s="61" t="s">
        <v>198</v>
      </c>
      <c r="F25" s="21"/>
    </row>
    <row r="26" spans="1:6" x14ac:dyDescent="0.2">
      <c r="A26" s="22"/>
      <c r="B26" s="37" t="s">
        <v>200</v>
      </c>
      <c r="C26" s="61" t="s">
        <v>199</v>
      </c>
      <c r="D26" s="61" t="s">
        <v>199</v>
      </c>
      <c r="E26" s="61" t="s">
        <v>199</v>
      </c>
      <c r="F26" s="21"/>
    </row>
    <row r="27" spans="1:6" x14ac:dyDescent="0.2">
      <c r="A27" s="22"/>
      <c r="B27" s="21"/>
      <c r="C27" s="28"/>
      <c r="D27" s="28"/>
      <c r="E27" s="28"/>
      <c r="F27" s="21"/>
    </row>
    <row r="28" spans="1:6" x14ac:dyDescent="0.2">
      <c r="A28" s="22" t="s">
        <v>113</v>
      </c>
      <c r="B28" s="24" t="s">
        <v>121</v>
      </c>
      <c r="C28" s="25" t="s">
        <v>88</v>
      </c>
      <c r="D28" s="25" t="s">
        <v>122</v>
      </c>
      <c r="E28" s="25" t="s">
        <v>123</v>
      </c>
      <c r="F28" s="21"/>
    </row>
    <row r="29" spans="1:6" x14ac:dyDescent="0.2">
      <c r="A29" s="21"/>
      <c r="B29" s="24" t="s">
        <v>124</v>
      </c>
      <c r="C29" s="29" t="s">
        <v>125</v>
      </c>
      <c r="D29" s="25" t="s">
        <v>126</v>
      </c>
      <c r="E29" s="25" t="s">
        <v>127</v>
      </c>
      <c r="F29" s="21"/>
    </row>
    <row r="30" spans="1:6" x14ac:dyDescent="0.2">
      <c r="A30" s="21"/>
      <c r="B30" s="24" t="s">
        <v>128</v>
      </c>
      <c r="C30" s="29" t="s">
        <v>129</v>
      </c>
      <c r="D30" s="25" t="s">
        <v>130</v>
      </c>
      <c r="E30" s="25" t="s">
        <v>131</v>
      </c>
      <c r="F30" s="21"/>
    </row>
    <row r="31" spans="1:6" x14ac:dyDescent="0.2">
      <c r="A31" s="21"/>
      <c r="B31" s="24" t="s">
        <v>132</v>
      </c>
      <c r="C31" s="29" t="s">
        <v>133</v>
      </c>
      <c r="D31" s="25" t="s">
        <v>134</v>
      </c>
      <c r="E31" s="25" t="s">
        <v>135</v>
      </c>
      <c r="F31" s="21"/>
    </row>
    <row r="32" spans="1:6" x14ac:dyDescent="0.2">
      <c r="A32" s="21"/>
      <c r="B32" s="24" t="s">
        <v>136</v>
      </c>
      <c r="C32" s="29" t="s">
        <v>137</v>
      </c>
      <c r="D32" s="25" t="s">
        <v>138</v>
      </c>
      <c r="E32" s="25" t="s">
        <v>139</v>
      </c>
      <c r="F32" s="21"/>
    </row>
    <row r="33" spans="1:17" x14ac:dyDescent="0.2">
      <c r="A33" s="21"/>
      <c r="B33" s="24" t="s">
        <v>140</v>
      </c>
      <c r="C33" s="29" t="s">
        <v>141</v>
      </c>
      <c r="D33" s="25" t="s">
        <v>142</v>
      </c>
      <c r="E33" s="25" t="s">
        <v>143</v>
      </c>
      <c r="F33" s="21"/>
      <c r="H33" s="26"/>
    </row>
    <row r="34" spans="1:17" x14ac:dyDescent="0.2">
      <c r="A34" s="21"/>
      <c r="B34" s="24" t="s">
        <v>144</v>
      </c>
      <c r="C34" s="29" t="s">
        <v>145</v>
      </c>
      <c r="D34" s="25" t="s">
        <v>146</v>
      </c>
      <c r="E34" s="25" t="s">
        <v>147</v>
      </c>
      <c r="F34" s="21"/>
      <c r="H34" s="26"/>
    </row>
    <row r="35" spans="1:17" x14ac:dyDescent="0.2">
      <c r="A35" s="21"/>
      <c r="B35" s="24" t="s">
        <v>148</v>
      </c>
      <c r="C35" s="29" t="s">
        <v>149</v>
      </c>
      <c r="D35" s="25" t="s">
        <v>150</v>
      </c>
      <c r="E35" s="25" t="s">
        <v>151</v>
      </c>
      <c r="F35" s="21"/>
      <c r="H35" s="26"/>
    </row>
    <row r="36" spans="1:17" x14ac:dyDescent="0.2">
      <c r="A36" s="21"/>
      <c r="B36" s="24" t="s">
        <v>152</v>
      </c>
      <c r="C36" s="29" t="s">
        <v>153</v>
      </c>
      <c r="D36" s="25" t="s">
        <v>154</v>
      </c>
      <c r="E36" s="25" t="s">
        <v>155</v>
      </c>
      <c r="F36" s="21"/>
      <c r="H36" s="26"/>
    </row>
    <row r="37" spans="1:17" x14ac:dyDescent="0.2">
      <c r="A37" s="21"/>
      <c r="B37" s="24" t="s">
        <v>156</v>
      </c>
      <c r="C37" s="29" t="s">
        <v>157</v>
      </c>
      <c r="D37" s="25" t="s">
        <v>158</v>
      </c>
      <c r="E37" s="25" t="s">
        <v>159</v>
      </c>
      <c r="F37" s="21"/>
      <c r="H37" s="26"/>
    </row>
    <row r="38" spans="1:17" x14ac:dyDescent="0.2">
      <c r="A38" s="21"/>
      <c r="B38" s="24" t="s">
        <v>160</v>
      </c>
      <c r="C38" s="29" t="s">
        <v>161</v>
      </c>
      <c r="D38" s="25" t="s">
        <v>162</v>
      </c>
      <c r="E38" s="25" t="s">
        <v>163</v>
      </c>
      <c r="F38" s="21"/>
      <c r="H38" s="26"/>
    </row>
    <row r="39" spans="1:17" x14ac:dyDescent="0.2">
      <c r="A39" s="21"/>
      <c r="B39" s="24" t="s">
        <v>164</v>
      </c>
      <c r="C39" s="29" t="s">
        <v>165</v>
      </c>
      <c r="D39" s="25" t="s">
        <v>166</v>
      </c>
      <c r="E39" s="25" t="s">
        <v>167</v>
      </c>
      <c r="F39" s="21"/>
      <c r="H39" s="26"/>
    </row>
    <row r="40" spans="1:17" x14ac:dyDescent="0.2">
      <c r="A40" s="21"/>
      <c r="B40" s="21"/>
      <c r="C40" s="28"/>
      <c r="D40" s="28"/>
      <c r="E40" s="28"/>
      <c r="F40" s="21"/>
      <c r="H40" s="26"/>
    </row>
    <row r="41" spans="1:17" s="26" customFormat="1" ht="90" customHeight="1" x14ac:dyDescent="0.2">
      <c r="A41" s="22"/>
      <c r="B41" s="24" t="s">
        <v>177</v>
      </c>
      <c r="C41" s="29" t="s">
        <v>201</v>
      </c>
      <c r="D41" s="29" t="s">
        <v>229</v>
      </c>
      <c r="E41" s="29" t="s">
        <v>230</v>
      </c>
      <c r="F41" s="21"/>
      <c r="G41" s="87"/>
      <c r="H41" s="87"/>
      <c r="I41" s="87"/>
      <c r="J41" s="87"/>
      <c r="K41" s="87"/>
      <c r="L41" s="87"/>
      <c r="M41" s="87"/>
      <c r="N41" s="87"/>
      <c r="O41" s="87"/>
      <c r="P41" s="87"/>
      <c r="Q41" s="87"/>
    </row>
    <row r="42" spans="1:17" s="26" customFormat="1" ht="11.25" customHeight="1" x14ac:dyDescent="0.2">
      <c r="A42" s="21"/>
      <c r="B42" s="24" t="s">
        <v>178</v>
      </c>
      <c r="C42" s="29"/>
      <c r="D42" s="25"/>
      <c r="E42" s="25"/>
      <c r="F42" s="21"/>
    </row>
    <row r="43" spans="1:17" s="26" customFormat="1" x14ac:dyDescent="0.2">
      <c r="A43" s="21"/>
      <c r="B43" s="21"/>
      <c r="C43" s="28"/>
      <c r="D43" s="28"/>
      <c r="E43" s="28"/>
      <c r="F43" s="21"/>
    </row>
    <row r="44" spans="1:17" ht="25.5" x14ac:dyDescent="0.2">
      <c r="A44" s="21" t="s">
        <v>116</v>
      </c>
      <c r="B44" s="24" t="s">
        <v>168</v>
      </c>
      <c r="C44" s="61" t="s">
        <v>226</v>
      </c>
      <c r="D44" s="61" t="s">
        <v>227</v>
      </c>
      <c r="E44" s="61" t="s">
        <v>228</v>
      </c>
      <c r="F44" s="21"/>
      <c r="H44" s="26"/>
    </row>
    <row r="45" spans="1:17" x14ac:dyDescent="0.2">
      <c r="A45" s="21" t="s">
        <v>113</v>
      </c>
      <c r="B45" s="30" t="s">
        <v>169</v>
      </c>
      <c r="C45" s="31" t="s">
        <v>274</v>
      </c>
      <c r="D45" s="31" t="s">
        <v>275</v>
      </c>
      <c r="E45" s="31" t="s">
        <v>276</v>
      </c>
      <c r="F45" s="21"/>
      <c r="H45" s="26"/>
    </row>
    <row r="46" spans="1:17" x14ac:dyDescent="0.2">
      <c r="A46" s="21"/>
      <c r="B46" s="21"/>
      <c r="C46" s="32"/>
      <c r="D46" s="32"/>
      <c r="E46" s="32"/>
      <c r="F46" s="21"/>
      <c r="H46" s="26"/>
    </row>
    <row r="47" spans="1:17" x14ac:dyDescent="0.2">
      <c r="A47" s="22"/>
      <c r="B47" s="23"/>
      <c r="C47" s="32"/>
      <c r="D47" s="32"/>
      <c r="E47" s="32"/>
      <c r="F47" s="21"/>
      <c r="H47" s="26"/>
    </row>
    <row r="48" spans="1:17" ht="25.5" x14ac:dyDescent="0.2">
      <c r="A48" s="22" t="s">
        <v>179</v>
      </c>
      <c r="B48" s="89" t="s">
        <v>180</v>
      </c>
      <c r="C48" s="88" t="s">
        <v>277</v>
      </c>
      <c r="D48" s="88" t="s">
        <v>278</v>
      </c>
      <c r="E48" s="88" t="s">
        <v>279</v>
      </c>
      <c r="F48" s="21"/>
    </row>
    <row r="49" spans="1:8" x14ac:dyDescent="0.2">
      <c r="A49" s="22"/>
      <c r="B49" s="37" t="s">
        <v>181</v>
      </c>
      <c r="C49" s="25" t="s">
        <v>269</v>
      </c>
      <c r="D49" s="25" t="s">
        <v>271</v>
      </c>
      <c r="E49" s="25" t="s">
        <v>273</v>
      </c>
      <c r="F49" s="21"/>
    </row>
    <row r="50" spans="1:8" x14ac:dyDescent="0.2">
      <c r="A50" s="22"/>
      <c r="B50" s="22"/>
      <c r="C50" s="27"/>
      <c r="D50" s="27"/>
      <c r="E50" s="27"/>
      <c r="F50" s="21"/>
    </row>
    <row r="51" spans="1:8" x14ac:dyDescent="0.2">
      <c r="A51" s="22"/>
      <c r="B51" s="37" t="s">
        <v>182</v>
      </c>
      <c r="C51" s="25" t="s">
        <v>231</v>
      </c>
      <c r="D51" s="25" t="s">
        <v>253</v>
      </c>
      <c r="E51" s="25" t="s">
        <v>254</v>
      </c>
      <c r="F51" s="21"/>
    </row>
    <row r="52" spans="1:8" x14ac:dyDescent="0.2">
      <c r="A52" s="22"/>
      <c r="B52" s="22"/>
      <c r="C52" s="27"/>
      <c r="D52" s="27"/>
      <c r="E52" s="27"/>
      <c r="F52" s="21"/>
    </row>
    <row r="53" spans="1:8" x14ac:dyDescent="0.2">
      <c r="A53" s="22"/>
      <c r="B53" s="37" t="s">
        <v>232</v>
      </c>
      <c r="C53" s="25" t="s">
        <v>236</v>
      </c>
      <c r="D53" s="25" t="s">
        <v>255</v>
      </c>
      <c r="E53" s="25" t="s">
        <v>256</v>
      </c>
      <c r="F53" s="21"/>
    </row>
    <row r="54" spans="1:8" x14ac:dyDescent="0.2">
      <c r="A54" s="22"/>
      <c r="B54" s="37" t="s">
        <v>233</v>
      </c>
      <c r="C54" s="25" t="s">
        <v>237</v>
      </c>
      <c r="D54" s="25" t="s">
        <v>237</v>
      </c>
      <c r="E54" s="25" t="s">
        <v>237</v>
      </c>
      <c r="F54" s="21"/>
    </row>
    <row r="55" spans="1:8" x14ac:dyDescent="0.2">
      <c r="A55" s="22"/>
      <c r="B55" s="37" t="s">
        <v>234</v>
      </c>
      <c r="C55" s="25" t="s">
        <v>238</v>
      </c>
      <c r="D55" s="25" t="s">
        <v>238</v>
      </c>
      <c r="E55" s="25" t="s">
        <v>238</v>
      </c>
      <c r="F55" s="21"/>
    </row>
    <row r="56" spans="1:8" x14ac:dyDescent="0.2">
      <c r="A56" s="22"/>
      <c r="B56" s="37" t="s">
        <v>235</v>
      </c>
      <c r="C56" s="25" t="s">
        <v>267</v>
      </c>
      <c r="D56" s="25" t="s">
        <v>267</v>
      </c>
      <c r="E56" s="25" t="s">
        <v>267</v>
      </c>
      <c r="F56" s="21"/>
    </row>
    <row r="57" spans="1:8" x14ac:dyDescent="0.2">
      <c r="A57" s="21"/>
      <c r="B57" s="21"/>
      <c r="C57" s="32"/>
      <c r="D57" s="32"/>
      <c r="E57" s="32"/>
      <c r="F57" s="21"/>
      <c r="H57" s="26"/>
    </row>
    <row r="58" spans="1:8" x14ac:dyDescent="0.2">
      <c r="A58" s="22"/>
      <c r="B58" s="23"/>
      <c r="C58" s="32"/>
      <c r="D58" s="32"/>
      <c r="E58" s="32"/>
      <c r="F58" s="21"/>
      <c r="H58" s="26"/>
    </row>
    <row r="59" spans="1:8" ht="25.5" x14ac:dyDescent="0.2">
      <c r="A59" s="22" t="s">
        <v>239</v>
      </c>
      <c r="B59" s="89" t="s">
        <v>240</v>
      </c>
      <c r="C59" s="88" t="s">
        <v>280</v>
      </c>
      <c r="D59" s="88" t="s">
        <v>281</v>
      </c>
      <c r="E59" s="88" t="s">
        <v>282</v>
      </c>
      <c r="F59" s="21"/>
    </row>
    <row r="60" spans="1:8" x14ac:dyDescent="0.2">
      <c r="A60" s="22"/>
      <c r="B60" s="37" t="s">
        <v>241</v>
      </c>
      <c r="C60" s="25" t="s">
        <v>269</v>
      </c>
      <c r="D60" s="25" t="s">
        <v>271</v>
      </c>
      <c r="E60" s="25" t="s">
        <v>273</v>
      </c>
      <c r="F60" s="21"/>
    </row>
    <row r="61" spans="1:8" x14ac:dyDescent="0.2">
      <c r="A61" s="22"/>
      <c r="B61" s="22"/>
      <c r="C61" s="27"/>
      <c r="D61" s="27"/>
      <c r="E61" s="27"/>
      <c r="F61" s="21"/>
    </row>
    <row r="62" spans="1:8" x14ac:dyDescent="0.2">
      <c r="A62" s="22"/>
      <c r="B62" s="37" t="s">
        <v>247</v>
      </c>
      <c r="C62" s="25" t="s">
        <v>242</v>
      </c>
      <c r="D62" s="61" t="s">
        <v>257</v>
      </c>
      <c r="E62" s="61" t="s">
        <v>258</v>
      </c>
      <c r="F62" s="21"/>
    </row>
    <row r="63" spans="1:8" x14ac:dyDescent="0.2">
      <c r="A63" s="22"/>
      <c r="B63" s="37" t="s">
        <v>245</v>
      </c>
      <c r="C63" s="25" t="s">
        <v>243</v>
      </c>
      <c r="D63" s="61" t="s">
        <v>263</v>
      </c>
      <c r="E63" s="61" t="s">
        <v>264</v>
      </c>
      <c r="F63" s="21"/>
    </row>
    <row r="64" spans="1:8" x14ac:dyDescent="0.2">
      <c r="A64" s="22"/>
      <c r="B64" s="37" t="s">
        <v>246</v>
      </c>
      <c r="C64" s="25" t="s">
        <v>244</v>
      </c>
      <c r="D64" s="61" t="s">
        <v>265</v>
      </c>
      <c r="E64" s="61" t="s">
        <v>266</v>
      </c>
      <c r="F64" s="21"/>
    </row>
    <row r="65" spans="1:6" x14ac:dyDescent="0.2">
      <c r="A65" s="22"/>
      <c r="B65" s="22"/>
      <c r="C65" s="27"/>
      <c r="D65" s="27"/>
      <c r="E65" s="27"/>
      <c r="F65" s="21"/>
    </row>
    <row r="66" spans="1:6" x14ac:dyDescent="0.2">
      <c r="A66" s="22"/>
      <c r="B66" s="37" t="s">
        <v>248</v>
      </c>
      <c r="C66" s="25" t="s">
        <v>0</v>
      </c>
      <c r="D66" s="61" t="s">
        <v>0</v>
      </c>
      <c r="E66" s="61" t="s">
        <v>170</v>
      </c>
      <c r="F66" s="21"/>
    </row>
    <row r="67" spans="1:6" x14ac:dyDescent="0.2">
      <c r="A67" s="22"/>
      <c r="B67" s="37" t="s">
        <v>249</v>
      </c>
      <c r="C67" s="25" t="s">
        <v>251</v>
      </c>
      <c r="D67" s="61" t="s">
        <v>259</v>
      </c>
      <c r="E67" s="61" t="s">
        <v>262</v>
      </c>
      <c r="F67" s="21"/>
    </row>
    <row r="68" spans="1:6" x14ac:dyDescent="0.2">
      <c r="A68" s="22"/>
      <c r="B68" s="37" t="s">
        <v>250</v>
      </c>
      <c r="C68" s="25" t="s">
        <v>252</v>
      </c>
      <c r="D68" s="61" t="s">
        <v>260</v>
      </c>
      <c r="E68" s="61" t="s">
        <v>261</v>
      </c>
      <c r="F68" s="21"/>
    </row>
    <row r="69" spans="1:6" x14ac:dyDescent="0.2">
      <c r="A69" s="22"/>
      <c r="B69" s="22"/>
      <c r="C69" s="27"/>
      <c r="D69" s="27"/>
      <c r="E69" s="27"/>
      <c r="F69" s="22"/>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4C664148183BA4F90C796CF891D8FC6" ma:contentTypeVersion="6" ma:contentTypeDescription="Ein neues Dokument erstellen." ma:contentTypeScope="" ma:versionID="db62d22baee197049246758ed3a1e933">
  <xsd:schema xmlns:xsd="http://www.w3.org/2001/XMLSchema" xmlns:xs="http://www.w3.org/2001/XMLSchema" xmlns:p="http://schemas.microsoft.com/office/2006/metadata/properties" xmlns:ns1="http://schemas.microsoft.com/sharepoint/v3" xmlns:ns2="1cf2145d-1275-4039-b6f7-fdfb1f53241e" targetNamespace="http://schemas.microsoft.com/office/2006/metadata/properties" ma:root="true" ma:fieldsID="27fc47de3172eb7b5d69e6731a2307e8" ns1:_="" ns2:_="">
    <xsd:import namespace="http://schemas.microsoft.com/sharepoint/v3"/>
    <xsd:import namespace="1cf2145d-1275-4039-b6f7-fdfb1f53241e"/>
    <xsd:element name="properties">
      <xsd:complexType>
        <xsd:sequence>
          <xsd:element name="documentManagement">
            <xsd:complexType>
              <xsd:all>
                <xsd:element ref="ns1:PublishingStartDate" minOccurs="0"/>
                <xsd:element ref="ns1:PublishingExpirationDate" minOccurs="0"/>
                <xsd:element ref="ns2:Titel_DE" minOccurs="0"/>
                <xsd:element ref="ns2:Titel_RM" minOccurs="0"/>
                <xsd:element ref="ns2:Titel_IT"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f2145d-1275-4039-b6f7-fdfb1f53241e" elementFormDefault="qualified">
    <xsd:import namespace="http://schemas.microsoft.com/office/2006/documentManagement/types"/>
    <xsd:import namespace="http://schemas.microsoft.com/office/infopath/2007/PartnerControls"/>
    <xsd:element name="Titel_DE" ma:index="10" nillable="true" ma:displayName="Titel_DE" ma:internalName="Titel_DE">
      <xsd:simpleType>
        <xsd:restriction base="dms:Text">
          <xsd:maxLength value="255"/>
        </xsd:restriction>
      </xsd:simpleType>
    </xsd:element>
    <xsd:element name="Titel_RM" ma:index="11" nillable="true" ma:displayName="Titel_RM" ma:internalName="Titel_RM">
      <xsd:simpleType>
        <xsd:restriction base="dms:Text">
          <xsd:maxLength value="255"/>
        </xsd:restriction>
      </xsd:simpleType>
    </xsd:element>
    <xsd:element name="Titel_IT" ma:index="12" nillable="true" ma:displayName="Titel_IT" ma:internalName="Titel_IT">
      <xsd:simpleType>
        <xsd:restriction base="dms:Text">
          <xsd:maxLength value="255"/>
        </xsd:restriction>
      </xsd:simpleType>
    </xsd:element>
    <xsd:element name="Kategorie" ma:index="13" nillable="true" ma:displayName="Kategorie" ma:internalName="Kategorie">
      <xsd:simpleType>
        <xsd:restriction base="dms:Text">
          <xsd:maxLength value="255"/>
        </xsd:restriction>
      </xsd:simpleType>
    </xsd:element>
    <xsd:element name="Benutzerdefinierte_x0020_ID" ma:index="14"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nutzerdefinierte_x0020_ID xmlns="1cf2145d-1275-4039-b6f7-fdfb1f53241e">1004</Benutzerdefinierte_x0020_ID>
    <Titel_RM xmlns="1cf2145d-1275-4039-b6f7-fdfb1f53241e">Abitaziuns tenor vischnancas, 2023</Titel_RM>
    <PublishingExpirationDate xmlns="http://schemas.microsoft.com/sharepoint/v3" xsi:nil="true"/>
    <PublishingStartDate xmlns="http://schemas.microsoft.com/sharepoint/v3" xsi:nil="true"/>
    <Kategorie xmlns="1cf2145d-1275-4039-b6f7-fdfb1f53241e">Gebäude und Wohnungen</Kategorie>
    <Titel_DE xmlns="1cf2145d-1275-4039-b6f7-fdfb1f53241e">Wohnungen nach Gemeinde, 2023</Titel_DE>
    <Titel_IT xmlns="1cf2145d-1275-4039-b6f7-fdfb1f53241e">Abitazioni per comune, 2023</Titel_IT>
  </documentManagement>
</p:properties>
</file>

<file path=customXml/itemProps1.xml><?xml version="1.0" encoding="utf-8"?>
<ds:datastoreItem xmlns:ds="http://schemas.openxmlformats.org/officeDocument/2006/customXml" ds:itemID="{7941F4B2-29B3-42A5-A832-6A2B32DD8B9B}"/>
</file>

<file path=customXml/itemProps2.xml><?xml version="1.0" encoding="utf-8"?>
<ds:datastoreItem xmlns:ds="http://schemas.openxmlformats.org/officeDocument/2006/customXml" ds:itemID="{20263286-2082-438F-BF6E-CED9EF620FFA}"/>
</file>

<file path=customXml/itemProps3.xml><?xml version="1.0" encoding="utf-8"?>
<ds:datastoreItem xmlns:ds="http://schemas.openxmlformats.org/officeDocument/2006/customXml" ds:itemID="{AA44236A-1043-47BD-AD31-A7DDA54D608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Zimmerzahl und Wohnfläche</vt:lpstr>
      <vt:lpstr>Zimmerzahl und Bauperiode</vt:lpstr>
      <vt:lpstr>Gebäudekategorie</vt:lpstr>
      <vt:lpstr>Uebersetzungen</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Wohnungen nach Gemeinde</dc:title>
  <dc:creator>Luzius.Stricker@awt.gr.ch</dc:creator>
  <cp:lastModifiedBy>Monstein Urs</cp:lastModifiedBy>
  <dcterms:created xsi:type="dcterms:W3CDTF">2016-08-08T08:05:48Z</dcterms:created>
  <dcterms:modified xsi:type="dcterms:W3CDTF">2024-09-19T06:40:01Z</dcterms:modified>
  <cp:category>Gebäude- und Wohnungsstatistik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0x010100D4C664148183BA4F90C796CF891D8FC6</vt:lpwstr>
  </property>
</Properties>
</file>